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8" yWindow="192" windowWidth="19440" windowHeight="11760" tabRatio="724"/>
  </bookViews>
  <sheets>
    <sheet name="Приложение 5 2022-2023 " sheetId="6" r:id="rId1"/>
  </sheets>
  <definedNames>
    <definedName name="_xlnm._FilterDatabase" localSheetId="0" hidden="1">'Приложение 5 2022-2023 '!$A$10:$GK$503</definedName>
    <definedName name="_xlnm.Print_Titles" localSheetId="0">'Приложение 5 2022-2023 '!$9:$10</definedName>
    <definedName name="_xlnm.Print_Area" localSheetId="0">'Приложение 5 2022-2023 '!$A$1:$J$503</definedName>
  </definedNames>
  <calcPr calcId="162913" fullCalcOnLoad="1"/>
</workbook>
</file>

<file path=xl/calcChain.xml><?xml version="1.0" encoding="utf-8"?>
<calcChain xmlns="http://schemas.openxmlformats.org/spreadsheetml/2006/main">
  <c r="G155" i="6" l="1"/>
  <c r="J153" i="6"/>
  <c r="J154" i="6"/>
  <c r="J155" i="6"/>
  <c r="J152" i="6"/>
  <c r="I154" i="6"/>
  <c r="I155" i="6"/>
  <c r="I152" i="6"/>
  <c r="G154" i="6"/>
  <c r="G153" i="6"/>
  <c r="G152" i="6"/>
  <c r="G112" i="6"/>
  <c r="G437" i="6"/>
  <c r="G431" i="6"/>
  <c r="H59" i="6"/>
  <c r="G59" i="6"/>
  <c r="G57" i="6"/>
  <c r="G56" i="6"/>
  <c r="H203" i="6"/>
  <c r="H202" i="6"/>
  <c r="H201" i="6"/>
  <c r="H200" i="6"/>
  <c r="H199" i="6"/>
  <c r="G203" i="6"/>
  <c r="G202" i="6"/>
  <c r="G201" i="6"/>
  <c r="G200" i="6"/>
  <c r="G199" i="6"/>
  <c r="J204" i="6"/>
  <c r="J203" i="6"/>
  <c r="J202" i="6"/>
  <c r="J201" i="6"/>
  <c r="J200" i="6"/>
  <c r="J199" i="6"/>
  <c r="H114" i="6"/>
  <c r="G114" i="6"/>
  <c r="I114" i="6"/>
  <c r="I113" i="6"/>
  <c r="H89" i="6"/>
  <c r="H88" i="6"/>
  <c r="H87" i="6"/>
  <c r="H86" i="6"/>
  <c r="G89" i="6"/>
  <c r="I89" i="6"/>
  <c r="I88" i="6"/>
  <c r="I87" i="6"/>
  <c r="I86" i="6"/>
  <c r="H60" i="6"/>
  <c r="J60" i="6"/>
  <c r="G60" i="6"/>
  <c r="I60" i="6"/>
  <c r="H58" i="6"/>
  <c r="G58" i="6"/>
  <c r="H432" i="6"/>
  <c r="G432" i="6"/>
  <c r="I432" i="6"/>
  <c r="J450" i="6"/>
  <c r="J447" i="6"/>
  <c r="I450" i="6"/>
  <c r="I446" i="6"/>
  <c r="J388" i="6"/>
  <c r="J387" i="6"/>
  <c r="I388" i="6"/>
  <c r="I387" i="6"/>
  <c r="I65" i="6"/>
  <c r="I63" i="6"/>
  <c r="I62" i="6"/>
  <c r="I61" i="6"/>
  <c r="I109" i="6"/>
  <c r="I108" i="6"/>
  <c r="J148" i="6"/>
  <c r="J147" i="6"/>
  <c r="J146" i="6"/>
  <c r="J145" i="6"/>
  <c r="J144" i="6"/>
  <c r="J143" i="6"/>
  <c r="I148" i="6"/>
  <c r="I147" i="6"/>
  <c r="I146" i="6"/>
  <c r="I145" i="6"/>
  <c r="I144" i="6"/>
  <c r="J166" i="6"/>
  <c r="J165" i="6"/>
  <c r="J164" i="6"/>
  <c r="J163" i="6"/>
  <c r="J162" i="6"/>
  <c r="J161" i="6"/>
  <c r="I166" i="6"/>
  <c r="I165" i="6"/>
  <c r="I164" i="6"/>
  <c r="I163" i="6"/>
  <c r="I162" i="6"/>
  <c r="I161" i="6"/>
  <c r="I173" i="6"/>
  <c r="I172" i="6"/>
  <c r="I171" i="6"/>
  <c r="I170" i="6"/>
  <c r="I169" i="6"/>
  <c r="I168" i="6"/>
  <c r="I167" i="6"/>
  <c r="J191" i="6"/>
  <c r="J190" i="6"/>
  <c r="J189" i="6"/>
  <c r="J188" i="6"/>
  <c r="J187" i="6"/>
  <c r="J186" i="6"/>
  <c r="J185" i="6"/>
  <c r="I191" i="6"/>
  <c r="I190" i="6"/>
  <c r="I189" i="6"/>
  <c r="I188" i="6"/>
  <c r="I187" i="6"/>
  <c r="I186" i="6"/>
  <c r="I185" i="6"/>
  <c r="I198" i="6"/>
  <c r="I197" i="6"/>
  <c r="I196" i="6"/>
  <c r="I195" i="6"/>
  <c r="I194" i="6"/>
  <c r="I193" i="6"/>
  <c r="I192" i="6"/>
  <c r="J65" i="6"/>
  <c r="J63" i="6"/>
  <c r="J62" i="6"/>
  <c r="J61" i="6"/>
  <c r="I70" i="6"/>
  <c r="I69" i="6"/>
  <c r="I68" i="6"/>
  <c r="I67" i="6"/>
  <c r="I66" i="6"/>
  <c r="I232" i="6"/>
  <c r="I231" i="6"/>
  <c r="I230" i="6"/>
  <c r="I229" i="6"/>
  <c r="I237" i="6"/>
  <c r="I236" i="6"/>
  <c r="I333" i="6"/>
  <c r="I332" i="6"/>
  <c r="J337" i="6"/>
  <c r="J336" i="6"/>
  <c r="J335" i="6"/>
  <c r="J334" i="6"/>
  <c r="I337" i="6"/>
  <c r="I336" i="6"/>
  <c r="I335" i="6"/>
  <c r="I334" i="6"/>
  <c r="J342" i="6"/>
  <c r="J338" i="6"/>
  <c r="J355" i="6"/>
  <c r="I355" i="6"/>
  <c r="J356" i="6"/>
  <c r="I356" i="6"/>
  <c r="J364" i="6"/>
  <c r="J363" i="6"/>
  <c r="J362" i="6"/>
  <c r="J361" i="6"/>
  <c r="I364" i="6"/>
  <c r="I363" i="6"/>
  <c r="I362" i="6"/>
  <c r="I361" i="6"/>
  <c r="J378" i="6"/>
  <c r="J377" i="6"/>
  <c r="I378" i="6"/>
  <c r="I377" i="6"/>
  <c r="J380" i="6"/>
  <c r="J379" i="6"/>
  <c r="I380" i="6"/>
  <c r="I379" i="6"/>
  <c r="J382" i="6"/>
  <c r="J381" i="6"/>
  <c r="I382" i="6"/>
  <c r="I381" i="6"/>
  <c r="J416" i="6"/>
  <c r="J415" i="6"/>
  <c r="J414" i="6"/>
  <c r="J413" i="6"/>
  <c r="J412" i="6"/>
  <c r="I416" i="6"/>
  <c r="I415" i="6"/>
  <c r="I414" i="6"/>
  <c r="I413" i="6"/>
  <c r="I412" i="6"/>
  <c r="G108" i="6"/>
  <c r="G467" i="6"/>
  <c r="G469" i="6"/>
  <c r="G473" i="6"/>
  <c r="G472" i="6"/>
  <c r="G471" i="6"/>
  <c r="G478" i="6"/>
  <c r="G477" i="6"/>
  <c r="G476" i="6"/>
  <c r="G475" i="6"/>
  <c r="H483" i="6"/>
  <c r="H482" i="6"/>
  <c r="H481" i="6"/>
  <c r="H480" i="6"/>
  <c r="H479" i="6"/>
  <c r="G483" i="6"/>
  <c r="G482" i="6"/>
  <c r="G481" i="6"/>
  <c r="G480" i="6"/>
  <c r="G479" i="6"/>
  <c r="G488" i="6"/>
  <c r="G487" i="6"/>
  <c r="G486" i="6"/>
  <c r="G485" i="6"/>
  <c r="G495" i="6"/>
  <c r="G494" i="6"/>
  <c r="G493" i="6"/>
  <c r="G492" i="6"/>
  <c r="G501" i="6"/>
  <c r="G500" i="6"/>
  <c r="G499" i="6"/>
  <c r="G498" i="6"/>
  <c r="G497" i="6"/>
  <c r="J437" i="6"/>
  <c r="J436" i="6"/>
  <c r="J435" i="6"/>
  <c r="J434" i="6"/>
  <c r="J433" i="6"/>
  <c r="I437" i="6"/>
  <c r="I436" i="6"/>
  <c r="I435" i="6"/>
  <c r="I434" i="6"/>
  <c r="I433" i="6"/>
  <c r="I444" i="6"/>
  <c r="J502" i="6"/>
  <c r="J501" i="6"/>
  <c r="J500" i="6"/>
  <c r="J499" i="6"/>
  <c r="J498" i="6"/>
  <c r="J497" i="6"/>
  <c r="I502" i="6"/>
  <c r="I501" i="6"/>
  <c r="I500" i="6"/>
  <c r="I499" i="6"/>
  <c r="I498" i="6"/>
  <c r="I497" i="6"/>
  <c r="J474" i="6"/>
  <c r="J473" i="6"/>
  <c r="J472" i="6"/>
  <c r="J471" i="6"/>
  <c r="I474" i="6"/>
  <c r="I473" i="6"/>
  <c r="I472" i="6"/>
  <c r="I471" i="6"/>
  <c r="I478" i="6"/>
  <c r="I477" i="6"/>
  <c r="I476" i="6"/>
  <c r="I475" i="6"/>
  <c r="J484" i="6"/>
  <c r="J483" i="6"/>
  <c r="J482" i="6"/>
  <c r="J481" i="6"/>
  <c r="J480" i="6"/>
  <c r="J479" i="6"/>
  <c r="I484" i="6"/>
  <c r="I483" i="6"/>
  <c r="I482" i="6"/>
  <c r="I481" i="6"/>
  <c r="I480" i="6"/>
  <c r="I479" i="6"/>
  <c r="I491" i="6"/>
  <c r="J491" i="6"/>
  <c r="J490" i="6"/>
  <c r="I490" i="6"/>
  <c r="H488" i="6"/>
  <c r="H487" i="6"/>
  <c r="H486" i="6"/>
  <c r="H485" i="6"/>
  <c r="J468" i="6"/>
  <c r="J467" i="6"/>
  <c r="I468" i="6"/>
  <c r="I467" i="6"/>
  <c r="J470" i="6"/>
  <c r="J469" i="6"/>
  <c r="I470" i="6"/>
  <c r="I469" i="6"/>
  <c r="I457" i="6"/>
  <c r="I455" i="6"/>
  <c r="I454" i="6"/>
  <c r="I453" i="6"/>
  <c r="I452" i="6"/>
  <c r="I451" i="6"/>
  <c r="H421" i="6"/>
  <c r="H420" i="6"/>
  <c r="H419" i="6"/>
  <c r="H418" i="6"/>
  <c r="H417" i="6"/>
  <c r="G421" i="6"/>
  <c r="G420" i="6"/>
  <c r="G419" i="6"/>
  <c r="G418" i="6"/>
  <c r="G417" i="6"/>
  <c r="J333" i="6"/>
  <c r="J332" i="6"/>
  <c r="J305" i="6"/>
  <c r="J304" i="6"/>
  <c r="I305" i="6"/>
  <c r="I304" i="6"/>
  <c r="I285" i="6"/>
  <c r="I284" i="6"/>
  <c r="J285" i="6"/>
  <c r="J284" i="6"/>
  <c r="I235" i="6"/>
  <c r="I234" i="6"/>
  <c r="I233" i="6"/>
  <c r="G224" i="6"/>
  <c r="G223" i="6"/>
  <c r="G222" i="6"/>
  <c r="G63" i="6"/>
  <c r="G62" i="6"/>
  <c r="G61" i="6"/>
  <c r="H190" i="6"/>
  <c r="H189" i="6"/>
  <c r="H188" i="6"/>
  <c r="H187" i="6"/>
  <c r="H186" i="6"/>
  <c r="H185" i="6"/>
  <c r="G190" i="6"/>
  <c r="G189" i="6"/>
  <c r="G188" i="6"/>
  <c r="G187" i="6"/>
  <c r="G186" i="6"/>
  <c r="G185" i="6"/>
  <c r="J179" i="6"/>
  <c r="J178" i="6"/>
  <c r="J177" i="6"/>
  <c r="J176" i="6"/>
  <c r="I179" i="6"/>
  <c r="H178" i="6"/>
  <c r="H177" i="6"/>
  <c r="H176" i="6"/>
  <c r="H165" i="6"/>
  <c r="H164" i="6"/>
  <c r="H163" i="6"/>
  <c r="H162" i="6"/>
  <c r="H161" i="6"/>
  <c r="G165" i="6"/>
  <c r="G164" i="6"/>
  <c r="G163" i="6"/>
  <c r="G162" i="6"/>
  <c r="G161" i="6"/>
  <c r="J122" i="6"/>
  <c r="I122" i="6"/>
  <c r="I121" i="6"/>
  <c r="I120" i="6"/>
  <c r="I119" i="6"/>
  <c r="J116" i="6"/>
  <c r="J115" i="6"/>
  <c r="J59" i="6"/>
  <c r="I116" i="6"/>
  <c r="I115" i="6"/>
  <c r="H115" i="6"/>
  <c r="G115" i="6"/>
  <c r="J104" i="6"/>
  <c r="J103" i="6"/>
  <c r="I104" i="6"/>
  <c r="I103" i="6"/>
  <c r="H45" i="6"/>
  <c r="J43" i="6"/>
  <c r="J42" i="6"/>
  <c r="J41" i="6"/>
  <c r="J40" i="6"/>
  <c r="I43" i="6"/>
  <c r="I42" i="6"/>
  <c r="I41" i="6"/>
  <c r="I40" i="6"/>
  <c r="H19" i="6"/>
  <c r="H18" i="6"/>
  <c r="H17" i="6"/>
  <c r="G19" i="6"/>
  <c r="G18" i="6"/>
  <c r="G17" i="6"/>
  <c r="J36" i="6"/>
  <c r="J35" i="6"/>
  <c r="I36" i="6"/>
  <c r="I35" i="6"/>
  <c r="I27" i="6"/>
  <c r="I26" i="6"/>
  <c r="I25" i="6"/>
  <c r="I24" i="6"/>
  <c r="I375" i="6"/>
  <c r="I374" i="6"/>
  <c r="I373" i="6"/>
  <c r="I258" i="6"/>
  <c r="I257" i="6"/>
  <c r="I256" i="6"/>
  <c r="I255" i="6"/>
  <c r="I254" i="6"/>
  <c r="I253" i="6"/>
  <c r="I252" i="6"/>
  <c r="H283" i="6"/>
  <c r="J283" i="6"/>
  <c r="J281" i="6"/>
  <c r="G283" i="6"/>
  <c r="J313" i="6"/>
  <c r="J312" i="6"/>
  <c r="J311" i="6"/>
  <c r="I313" i="6"/>
  <c r="I312" i="6"/>
  <c r="I311" i="6"/>
  <c r="H312" i="6"/>
  <c r="H311" i="6"/>
  <c r="G312" i="6"/>
  <c r="G311" i="6"/>
  <c r="H325" i="6"/>
  <c r="G325" i="6"/>
  <c r="I325" i="6"/>
  <c r="I324" i="6"/>
  <c r="I323" i="6"/>
  <c r="I322" i="6"/>
  <c r="H331" i="6"/>
  <c r="H330" i="6"/>
  <c r="H329" i="6"/>
  <c r="G331" i="6"/>
  <c r="I331" i="6"/>
  <c r="I330" i="6"/>
  <c r="I329" i="6"/>
  <c r="J371" i="6"/>
  <c r="J370" i="6"/>
  <c r="J369" i="6"/>
  <c r="J368" i="6"/>
  <c r="I371" i="6"/>
  <c r="I370" i="6"/>
  <c r="I369" i="6"/>
  <c r="I368" i="6"/>
  <c r="H370" i="6"/>
  <c r="H369" i="6"/>
  <c r="H368" i="6"/>
  <c r="G370" i="6"/>
  <c r="G369" i="6"/>
  <c r="G368" i="6"/>
  <c r="H431" i="6"/>
  <c r="H430" i="6"/>
  <c r="H429" i="6"/>
  <c r="H428" i="6"/>
  <c r="H427" i="6"/>
  <c r="H426" i="6"/>
  <c r="H263" i="6"/>
  <c r="H262" i="6"/>
  <c r="G263" i="6"/>
  <c r="G262" i="6"/>
  <c r="G261" i="6"/>
  <c r="G260" i="6"/>
  <c r="G259" i="6"/>
  <c r="H249" i="6"/>
  <c r="J249" i="6"/>
  <c r="G249" i="6"/>
  <c r="H63" i="6"/>
  <c r="H62" i="6"/>
  <c r="H61" i="6"/>
  <c r="J173" i="6"/>
  <c r="J172" i="6"/>
  <c r="J171" i="6"/>
  <c r="J170" i="6"/>
  <c r="J169" i="6"/>
  <c r="J168" i="6"/>
  <c r="J167" i="6"/>
  <c r="H172" i="6"/>
  <c r="H171" i="6"/>
  <c r="H170" i="6"/>
  <c r="H169" i="6"/>
  <c r="H168" i="6"/>
  <c r="H167" i="6"/>
  <c r="G172" i="6"/>
  <c r="G171" i="6"/>
  <c r="G170" i="6"/>
  <c r="G169" i="6"/>
  <c r="G168" i="6"/>
  <c r="G167" i="6"/>
  <c r="J114" i="6"/>
  <c r="J113" i="6"/>
  <c r="J58" i="6"/>
  <c r="H34" i="6"/>
  <c r="H33" i="6"/>
  <c r="G34" i="6"/>
  <c r="I34" i="6"/>
  <c r="I33" i="6"/>
  <c r="I32" i="6"/>
  <c r="I16" i="6"/>
  <c r="I15" i="6"/>
  <c r="I14" i="6"/>
  <c r="I13" i="6"/>
  <c r="J16" i="6"/>
  <c r="J15" i="6"/>
  <c r="J14" i="6"/>
  <c r="J13" i="6"/>
  <c r="I20" i="6"/>
  <c r="J20" i="6"/>
  <c r="I22" i="6"/>
  <c r="J22" i="6"/>
  <c r="H473" i="6"/>
  <c r="H472" i="6"/>
  <c r="H471" i="6"/>
  <c r="J134" i="6"/>
  <c r="J133" i="6"/>
  <c r="J443" i="6"/>
  <c r="J125" i="6"/>
  <c r="J124" i="6"/>
  <c r="J123" i="6"/>
  <c r="I443" i="6"/>
  <c r="I442" i="6"/>
  <c r="I441" i="6"/>
  <c r="J390" i="6"/>
  <c r="J389" i="6"/>
  <c r="I390" i="6"/>
  <c r="I389" i="6"/>
  <c r="I386" i="6"/>
  <c r="I385" i="6"/>
  <c r="I384" i="6"/>
  <c r="J349" i="6"/>
  <c r="I349" i="6"/>
  <c r="J310" i="6"/>
  <c r="J309" i="6"/>
  <c r="I310" i="6"/>
  <c r="I309" i="6"/>
  <c r="J280" i="6"/>
  <c r="J278" i="6"/>
  <c r="I280" i="6"/>
  <c r="I279" i="6"/>
  <c r="J273" i="6"/>
  <c r="J272" i="6"/>
  <c r="J271" i="6"/>
  <c r="J270" i="6"/>
  <c r="J269" i="6"/>
  <c r="J268" i="6"/>
  <c r="J267" i="6"/>
  <c r="I273" i="6"/>
  <c r="I272" i="6"/>
  <c r="I271" i="6"/>
  <c r="I270" i="6"/>
  <c r="I269" i="6"/>
  <c r="I268" i="6"/>
  <c r="I267" i="6"/>
  <c r="J70" i="6"/>
  <c r="J69" i="6"/>
  <c r="J68" i="6"/>
  <c r="J67" i="6"/>
  <c r="J66" i="6"/>
  <c r="J198" i="6"/>
  <c r="J197" i="6"/>
  <c r="J196" i="6"/>
  <c r="J195" i="6"/>
  <c r="J194" i="6"/>
  <c r="J193" i="6"/>
  <c r="J192" i="6"/>
  <c r="I159" i="6"/>
  <c r="J160" i="6"/>
  <c r="I160" i="6"/>
  <c r="I134" i="6"/>
  <c r="I133" i="6"/>
  <c r="J132" i="6"/>
  <c r="J131" i="6"/>
  <c r="J130" i="6"/>
  <c r="J129" i="6"/>
  <c r="J128" i="6"/>
  <c r="J127" i="6"/>
  <c r="I132" i="6"/>
  <c r="I131" i="6"/>
  <c r="I130" i="6"/>
  <c r="I129" i="6"/>
  <c r="I128" i="6"/>
  <c r="I127" i="6"/>
  <c r="J102" i="6"/>
  <c r="J101" i="6"/>
  <c r="I102" i="6"/>
  <c r="I101" i="6"/>
  <c r="J100" i="6"/>
  <c r="J99" i="6"/>
  <c r="I100" i="6"/>
  <c r="I99" i="6"/>
  <c r="J98" i="6"/>
  <c r="I98" i="6"/>
  <c r="J94" i="6"/>
  <c r="I94" i="6"/>
  <c r="J95" i="6"/>
  <c r="I95" i="6"/>
  <c r="J84" i="6"/>
  <c r="J83" i="6"/>
  <c r="I84" i="6"/>
  <c r="J85" i="6"/>
  <c r="I85" i="6"/>
  <c r="I83" i="6"/>
  <c r="I82" i="6"/>
  <c r="I81" i="6"/>
  <c r="I80" i="6"/>
  <c r="J307" i="6"/>
  <c r="J306" i="6"/>
  <c r="I307" i="6"/>
  <c r="I306" i="6"/>
  <c r="J138" i="6"/>
  <c r="J137" i="6"/>
  <c r="J136" i="6"/>
  <c r="J135" i="6"/>
  <c r="H124" i="6"/>
  <c r="H123" i="6"/>
  <c r="G124" i="6"/>
  <c r="G123" i="6"/>
  <c r="H406" i="6"/>
  <c r="H405" i="6"/>
  <c r="H404" i="6"/>
  <c r="G406" i="6"/>
  <c r="G405" i="6"/>
  <c r="G404" i="6"/>
  <c r="J403" i="6"/>
  <c r="J402" i="6"/>
  <c r="I403" i="6"/>
  <c r="I402" i="6"/>
  <c r="H402" i="6"/>
  <c r="G402" i="6"/>
  <c r="H415" i="6"/>
  <c r="H414" i="6"/>
  <c r="H413" i="6"/>
  <c r="H412" i="6"/>
  <c r="G415" i="6"/>
  <c r="G414" i="6"/>
  <c r="G413" i="6"/>
  <c r="G412" i="6"/>
  <c r="J432" i="6"/>
  <c r="H501" i="6"/>
  <c r="H500" i="6"/>
  <c r="H499" i="6"/>
  <c r="H498" i="6"/>
  <c r="H497" i="6"/>
  <c r="H381" i="6"/>
  <c r="H379" i="6"/>
  <c r="H377" i="6"/>
  <c r="H376" i="6"/>
  <c r="G381" i="6"/>
  <c r="G379" i="6"/>
  <c r="G377" i="6"/>
  <c r="G376" i="6"/>
  <c r="H332" i="6"/>
  <c r="G332" i="6"/>
  <c r="G308" i="6"/>
  <c r="H306" i="6"/>
  <c r="G306" i="6"/>
  <c r="H304" i="6"/>
  <c r="G304" i="6"/>
  <c r="H284" i="6"/>
  <c r="G284" i="6"/>
  <c r="J237" i="6"/>
  <c r="J236" i="6"/>
  <c r="J233" i="6"/>
  <c r="H236" i="6"/>
  <c r="G236" i="6"/>
  <c r="G233" i="6"/>
  <c r="H209" i="6"/>
  <c r="H208" i="6"/>
  <c r="H207" i="6"/>
  <c r="G209" i="6"/>
  <c r="G208" i="6"/>
  <c r="G207" i="6"/>
  <c r="J219" i="6"/>
  <c r="J218" i="6"/>
  <c r="J217" i="6"/>
  <c r="I219" i="6"/>
  <c r="I218" i="6"/>
  <c r="I217" i="6"/>
  <c r="H218" i="6"/>
  <c r="H217" i="6"/>
  <c r="G218" i="6"/>
  <c r="G217" i="6"/>
  <c r="H197" i="6"/>
  <c r="H196" i="6"/>
  <c r="H195" i="6"/>
  <c r="H194" i="6"/>
  <c r="H193" i="6"/>
  <c r="H192" i="6"/>
  <c r="G197" i="6"/>
  <c r="G196" i="6"/>
  <c r="G195" i="6"/>
  <c r="G194" i="6"/>
  <c r="G193" i="6"/>
  <c r="G192" i="6"/>
  <c r="J52" i="6"/>
  <c r="J51" i="6"/>
  <c r="I52" i="6"/>
  <c r="I51" i="6"/>
  <c r="H51" i="6"/>
  <c r="G51" i="6"/>
  <c r="H35" i="6"/>
  <c r="H32" i="6"/>
  <c r="G35" i="6"/>
  <c r="J396" i="6"/>
  <c r="J395" i="6"/>
  <c r="J394" i="6"/>
  <c r="J393" i="6"/>
  <c r="J422" i="6"/>
  <c r="I422" i="6"/>
  <c r="I423" i="6"/>
  <c r="I421" i="6"/>
  <c r="I420" i="6"/>
  <c r="I419" i="6"/>
  <c r="I418" i="6"/>
  <c r="I417" i="6"/>
  <c r="J111" i="6"/>
  <c r="J112" i="6"/>
  <c r="J110" i="6"/>
  <c r="I112" i="6"/>
  <c r="H363" i="6"/>
  <c r="H362" i="6"/>
  <c r="H361" i="6"/>
  <c r="G363" i="6"/>
  <c r="G362" i="6"/>
  <c r="G361" i="6"/>
  <c r="J265" i="6"/>
  <c r="J264" i="6"/>
  <c r="I265" i="6"/>
  <c r="I264" i="6"/>
  <c r="H234" i="6"/>
  <c r="H233" i="6"/>
  <c r="G234" i="6"/>
  <c r="J235" i="6"/>
  <c r="J234" i="6"/>
  <c r="J242" i="6"/>
  <c r="J241" i="6"/>
  <c r="I242" i="6"/>
  <c r="I241" i="6"/>
  <c r="I239" i="6"/>
  <c r="I238" i="6"/>
  <c r="J74" i="6"/>
  <c r="J73" i="6"/>
  <c r="J72" i="6"/>
  <c r="J71" i="6"/>
  <c r="I74" i="6"/>
  <c r="I73" i="6"/>
  <c r="I72" i="6"/>
  <c r="I71" i="6"/>
  <c r="J31" i="6"/>
  <c r="J30" i="6"/>
  <c r="J29" i="6"/>
  <c r="J28" i="6"/>
  <c r="J27" i="6"/>
  <c r="J26" i="6"/>
  <c r="J25" i="6"/>
  <c r="J24" i="6"/>
  <c r="J50" i="6"/>
  <c r="J49" i="6"/>
  <c r="J92" i="6"/>
  <c r="J91" i="6"/>
  <c r="J109" i="6"/>
  <c r="J108" i="6"/>
  <c r="J216" i="6"/>
  <c r="J215" i="6"/>
  <c r="J214" i="6"/>
  <c r="J213" i="6"/>
  <c r="J212" i="6"/>
  <c r="J232" i="6"/>
  <c r="J231" i="6"/>
  <c r="J230" i="6"/>
  <c r="J229" i="6"/>
  <c r="J258" i="6"/>
  <c r="J257" i="6"/>
  <c r="J256" i="6"/>
  <c r="J255" i="6"/>
  <c r="J254" i="6"/>
  <c r="J253" i="6"/>
  <c r="J252" i="6"/>
  <c r="J289" i="6"/>
  <c r="J288" i="6"/>
  <c r="J287" i="6"/>
  <c r="J286" i="6"/>
  <c r="J293" i="6"/>
  <c r="J292" i="6"/>
  <c r="J291" i="6"/>
  <c r="J290" i="6"/>
  <c r="J297" i="6"/>
  <c r="J296" i="6"/>
  <c r="J295" i="6"/>
  <c r="J294" i="6"/>
  <c r="J317" i="6"/>
  <c r="J316" i="6"/>
  <c r="J315" i="6"/>
  <c r="J314" i="6"/>
  <c r="J321" i="6"/>
  <c r="J320" i="6"/>
  <c r="J319" i="6"/>
  <c r="J318" i="6"/>
  <c r="J375" i="6"/>
  <c r="J374" i="6"/>
  <c r="J373" i="6"/>
  <c r="J411" i="6"/>
  <c r="J410" i="6"/>
  <c r="J409" i="6"/>
  <c r="J408" i="6"/>
  <c r="J444" i="6"/>
  <c r="J496" i="6"/>
  <c r="J495" i="6"/>
  <c r="J494" i="6"/>
  <c r="J493" i="6"/>
  <c r="J492" i="6"/>
  <c r="I31" i="6"/>
  <c r="I30" i="6"/>
  <c r="I29" i="6"/>
  <c r="I28" i="6"/>
  <c r="I50" i="6"/>
  <c r="I49" i="6"/>
  <c r="I92" i="6"/>
  <c r="I91" i="6"/>
  <c r="I138" i="6"/>
  <c r="I137" i="6"/>
  <c r="I136" i="6"/>
  <c r="I135" i="6"/>
  <c r="I216" i="6"/>
  <c r="I215" i="6"/>
  <c r="I214" i="6"/>
  <c r="I213" i="6"/>
  <c r="I212" i="6"/>
  <c r="I289" i="6"/>
  <c r="I288" i="6"/>
  <c r="I287" i="6"/>
  <c r="I286" i="6"/>
  <c r="I293" i="6"/>
  <c r="I292" i="6"/>
  <c r="I291" i="6"/>
  <c r="I290" i="6"/>
  <c r="I297" i="6"/>
  <c r="I296" i="6"/>
  <c r="I295" i="6"/>
  <c r="I294" i="6"/>
  <c r="I317" i="6"/>
  <c r="I316" i="6"/>
  <c r="I315" i="6"/>
  <c r="I314" i="6"/>
  <c r="I321" i="6"/>
  <c r="I320" i="6"/>
  <c r="I319" i="6"/>
  <c r="I318" i="6"/>
  <c r="I342" i="6"/>
  <c r="I396" i="6"/>
  <c r="I395" i="6"/>
  <c r="I394" i="6"/>
  <c r="I393" i="6"/>
  <c r="I411" i="6"/>
  <c r="I410" i="6"/>
  <c r="I409" i="6"/>
  <c r="I407" i="6"/>
  <c r="I406" i="6"/>
  <c r="I405" i="6"/>
  <c r="I404" i="6"/>
  <c r="I496" i="6"/>
  <c r="I495" i="6"/>
  <c r="I494" i="6"/>
  <c r="I493" i="6"/>
  <c r="I492" i="6"/>
  <c r="H456" i="6"/>
  <c r="J353" i="6"/>
  <c r="J354" i="6"/>
  <c r="J352" i="6"/>
  <c r="J351" i="6"/>
  <c r="I353" i="6"/>
  <c r="I354" i="6"/>
  <c r="J225" i="6"/>
  <c r="J226" i="6"/>
  <c r="H93" i="6"/>
  <c r="J106" i="6"/>
  <c r="J107" i="6"/>
  <c r="J105" i="6"/>
  <c r="I106" i="6"/>
  <c r="I107" i="6"/>
  <c r="I105" i="6"/>
  <c r="H83" i="6"/>
  <c r="H82" i="6"/>
  <c r="H81" i="6"/>
  <c r="H80" i="6"/>
  <c r="H79" i="6"/>
  <c r="J46" i="6"/>
  <c r="J47" i="6"/>
  <c r="I46" i="6"/>
  <c r="I47" i="6"/>
  <c r="H110" i="6"/>
  <c r="I111" i="6"/>
  <c r="G110" i="6"/>
  <c r="G436" i="6"/>
  <c r="G435" i="6"/>
  <c r="G434" i="6"/>
  <c r="G433" i="6"/>
  <c r="H449" i="6"/>
  <c r="J210" i="6"/>
  <c r="J211" i="6"/>
  <c r="I424" i="6"/>
  <c r="J424" i="6"/>
  <c r="G279" i="6"/>
  <c r="H78" i="6"/>
  <c r="J78" i="6"/>
  <c r="J77" i="6"/>
  <c r="J76" i="6"/>
  <c r="J75" i="6"/>
  <c r="G78" i="6"/>
  <c r="H401" i="6"/>
  <c r="J401" i="6"/>
  <c r="I348" i="6"/>
  <c r="I347" i="6"/>
  <c r="I346" i="6"/>
  <c r="I345" i="6"/>
  <c r="J348" i="6"/>
  <c r="J347" i="6"/>
  <c r="J346" i="6"/>
  <c r="J345" i="6"/>
  <c r="J489" i="6"/>
  <c r="I489" i="6"/>
  <c r="I488" i="6"/>
  <c r="J159" i="6"/>
  <c r="J158" i="6"/>
  <c r="J157" i="6"/>
  <c r="J156" i="6"/>
  <c r="H96" i="6"/>
  <c r="J97" i="6"/>
  <c r="J96" i="6"/>
  <c r="I97" i="6"/>
  <c r="G83" i="6"/>
  <c r="G82" i="6"/>
  <c r="G81" i="6"/>
  <c r="G80" i="6"/>
  <c r="G91" i="6"/>
  <c r="H91" i="6"/>
  <c r="H108" i="6"/>
  <c r="G103" i="6"/>
  <c r="G101" i="6"/>
  <c r="G99" i="6"/>
  <c r="H103" i="6"/>
  <c r="H101" i="6"/>
  <c r="H99" i="6"/>
  <c r="G73" i="6"/>
  <c r="G72" i="6"/>
  <c r="G71" i="6"/>
  <c r="G131" i="6"/>
  <c r="G133" i="6"/>
  <c r="G130" i="6"/>
  <c r="G129" i="6"/>
  <c r="G128" i="6"/>
  <c r="G127" i="6"/>
  <c r="G137" i="6"/>
  <c r="G136" i="6"/>
  <c r="G135" i="6"/>
  <c r="G147" i="6"/>
  <c r="G146" i="6"/>
  <c r="G145" i="6"/>
  <c r="G144" i="6"/>
  <c r="G143" i="6"/>
  <c r="G151" i="6"/>
  <c r="I151" i="6"/>
  <c r="I150" i="6"/>
  <c r="I149" i="6"/>
  <c r="G178" i="6"/>
  <c r="G177" i="6"/>
  <c r="G176" i="6"/>
  <c r="G184" i="6"/>
  <c r="I184" i="6"/>
  <c r="I183" i="6"/>
  <c r="I182" i="6"/>
  <c r="I181" i="6"/>
  <c r="I180" i="6"/>
  <c r="G30" i="6"/>
  <c r="G29" i="6"/>
  <c r="G28" i="6"/>
  <c r="G42" i="6"/>
  <c r="G41" i="6"/>
  <c r="G40" i="6"/>
  <c r="G39" i="6"/>
  <c r="G38" i="6"/>
  <c r="G37" i="6"/>
  <c r="I48" i="6"/>
  <c r="G49" i="6"/>
  <c r="G69" i="6"/>
  <c r="G68" i="6"/>
  <c r="G67" i="6"/>
  <c r="G66" i="6"/>
  <c r="G231" i="6"/>
  <c r="G230" i="6"/>
  <c r="G229" i="6"/>
  <c r="G241" i="6"/>
  <c r="G240" i="6"/>
  <c r="I251" i="6"/>
  <c r="G257" i="6"/>
  <c r="G256" i="6"/>
  <c r="G255" i="6"/>
  <c r="G254" i="6"/>
  <c r="G253" i="6"/>
  <c r="G252" i="6"/>
  <c r="G264" i="6"/>
  <c r="G278" i="6"/>
  <c r="G276" i="6"/>
  <c r="G288" i="6"/>
  <c r="G287" i="6"/>
  <c r="G286" i="6"/>
  <c r="G292" i="6"/>
  <c r="G291" i="6"/>
  <c r="G290" i="6"/>
  <c r="G296" i="6"/>
  <c r="G295" i="6"/>
  <c r="G294" i="6"/>
  <c r="G338" i="6"/>
  <c r="G360" i="6"/>
  <c r="I360" i="6"/>
  <c r="I359" i="6"/>
  <c r="I358" i="6"/>
  <c r="I357" i="6"/>
  <c r="I343" i="6"/>
  <c r="G336" i="6"/>
  <c r="G335" i="6"/>
  <c r="G334" i="6"/>
  <c r="G389" i="6"/>
  <c r="G395" i="6"/>
  <c r="G401" i="6"/>
  <c r="I401" i="6"/>
  <c r="I400" i="6"/>
  <c r="I399" i="6"/>
  <c r="I398" i="6"/>
  <c r="G463" i="6"/>
  <c r="H231" i="6"/>
  <c r="H230" i="6"/>
  <c r="H229" i="6"/>
  <c r="H228" i="6"/>
  <c r="J227" i="6"/>
  <c r="H131" i="6"/>
  <c r="H130" i="6"/>
  <c r="H129" i="6"/>
  <c r="H128" i="6"/>
  <c r="H127" i="6"/>
  <c r="H133" i="6"/>
  <c r="H137" i="6"/>
  <c r="H136" i="6"/>
  <c r="H135" i="6"/>
  <c r="H139" i="6"/>
  <c r="H73" i="6"/>
  <c r="H72" i="6"/>
  <c r="H71" i="6"/>
  <c r="H147" i="6"/>
  <c r="H146" i="6"/>
  <c r="H145" i="6"/>
  <c r="H144" i="6"/>
  <c r="H143" i="6"/>
  <c r="H151" i="6"/>
  <c r="J151" i="6"/>
  <c r="J150" i="6"/>
  <c r="J149" i="6"/>
  <c r="H184" i="6"/>
  <c r="H183" i="6"/>
  <c r="H182" i="6"/>
  <c r="H181" i="6"/>
  <c r="H180" i="6"/>
  <c r="H241" i="6"/>
  <c r="J251" i="6"/>
  <c r="H257" i="6"/>
  <c r="H256" i="6"/>
  <c r="H255" i="6"/>
  <c r="H254" i="6"/>
  <c r="H253" i="6"/>
  <c r="H252" i="6"/>
  <c r="H30" i="6"/>
  <c r="H29" i="6"/>
  <c r="H28" i="6"/>
  <c r="H42" i="6"/>
  <c r="H41" i="6"/>
  <c r="H40" i="6"/>
  <c r="H39" i="6"/>
  <c r="H38" i="6"/>
  <c r="H37" i="6"/>
  <c r="J48" i="6"/>
  <c r="H49" i="6"/>
  <c r="H69" i="6"/>
  <c r="H68" i="6"/>
  <c r="H67" i="6"/>
  <c r="H66" i="6"/>
  <c r="H278" i="6"/>
  <c r="H288" i="6"/>
  <c r="H287" i="6"/>
  <c r="H286" i="6"/>
  <c r="H292" i="6"/>
  <c r="H291" i="6"/>
  <c r="H290" i="6"/>
  <c r="H296" i="6"/>
  <c r="H295" i="6"/>
  <c r="H294" i="6"/>
  <c r="H308" i="6"/>
  <c r="H338" i="6"/>
  <c r="H360" i="6"/>
  <c r="J360" i="6"/>
  <c r="J359" i="6"/>
  <c r="J358" i="6"/>
  <c r="J357" i="6"/>
  <c r="H336" i="6"/>
  <c r="H335" i="6"/>
  <c r="H334" i="6"/>
  <c r="H389" i="6"/>
  <c r="H446" i="6"/>
  <c r="H463" i="6"/>
  <c r="H467" i="6"/>
  <c r="H478" i="6"/>
  <c r="J478" i="6"/>
  <c r="J477" i="6"/>
  <c r="J476" i="6"/>
  <c r="J475" i="6"/>
  <c r="H264" i="6"/>
  <c r="H495" i="6"/>
  <c r="H494" i="6"/>
  <c r="H493" i="6"/>
  <c r="H492" i="6"/>
  <c r="H455" i="6"/>
  <c r="H454" i="6"/>
  <c r="H453" i="6"/>
  <c r="H452" i="6"/>
  <c r="H451" i="6"/>
  <c r="H448" i="6"/>
  <c r="G447" i="6"/>
  <c r="H436" i="6"/>
  <c r="H435" i="6"/>
  <c r="H434" i="6"/>
  <c r="H433" i="6"/>
  <c r="H410" i="6"/>
  <c r="G410" i="6"/>
  <c r="G409" i="6"/>
  <c r="G408" i="6"/>
  <c r="H374" i="6"/>
  <c r="H373" i="6"/>
  <c r="H372" i="6"/>
  <c r="G374" i="6"/>
  <c r="G373" i="6"/>
  <c r="G372" i="6"/>
  <c r="H341" i="6"/>
  <c r="H340" i="6"/>
  <c r="H339" i="6"/>
  <c r="G341" i="6"/>
  <c r="G340" i="6"/>
  <c r="G339" i="6"/>
  <c r="H320" i="6"/>
  <c r="H319" i="6"/>
  <c r="H318" i="6"/>
  <c r="G320" i="6"/>
  <c r="G319" i="6"/>
  <c r="G318" i="6"/>
  <c r="H316" i="6"/>
  <c r="H315" i="6"/>
  <c r="H314" i="6"/>
  <c r="G316" i="6"/>
  <c r="G315" i="6"/>
  <c r="G314" i="6"/>
  <c r="H309" i="6"/>
  <c r="G309" i="6"/>
  <c r="H279" i="6"/>
  <c r="H272" i="6"/>
  <c r="H271" i="6"/>
  <c r="H270" i="6"/>
  <c r="H269" i="6"/>
  <c r="H268" i="6"/>
  <c r="H267" i="6"/>
  <c r="G272" i="6"/>
  <c r="G271" i="6"/>
  <c r="G270" i="6"/>
  <c r="G269" i="6"/>
  <c r="G268" i="6"/>
  <c r="G267" i="6"/>
  <c r="H215" i="6"/>
  <c r="H214" i="6"/>
  <c r="H213" i="6"/>
  <c r="H212" i="6"/>
  <c r="H206" i="6"/>
  <c r="H205" i="6"/>
  <c r="G215" i="6"/>
  <c r="G214" i="6"/>
  <c r="G213" i="6"/>
  <c r="G212" i="6"/>
  <c r="G206" i="6"/>
  <c r="G205" i="6"/>
  <c r="H140" i="6"/>
  <c r="H121" i="6"/>
  <c r="H120" i="6"/>
  <c r="H119" i="6"/>
  <c r="H118" i="6"/>
  <c r="H117" i="6"/>
  <c r="G121" i="6"/>
  <c r="G120" i="6"/>
  <c r="G119" i="6"/>
  <c r="G118" i="6"/>
  <c r="G117" i="6"/>
  <c r="H26" i="6"/>
  <c r="H25" i="6"/>
  <c r="H24" i="6"/>
  <c r="H23" i="6"/>
  <c r="G26" i="6"/>
  <c r="G25" i="6"/>
  <c r="G24" i="6"/>
  <c r="G23" i="6"/>
  <c r="G140" i="6"/>
  <c r="G15" i="6"/>
  <c r="G14" i="6"/>
  <c r="G13" i="6"/>
  <c r="H469" i="6"/>
  <c r="H15" i="6"/>
  <c r="H14" i="6"/>
  <c r="H13" i="6"/>
  <c r="G139" i="6"/>
  <c r="H105" i="6"/>
  <c r="G456" i="6"/>
  <c r="H158" i="6"/>
  <c r="H157" i="6"/>
  <c r="H156" i="6"/>
  <c r="J407" i="6"/>
  <c r="J406" i="6"/>
  <c r="J405" i="6"/>
  <c r="J404" i="6"/>
  <c r="I225" i="6"/>
  <c r="I226" i="6"/>
  <c r="I224" i="6"/>
  <c r="I223" i="6"/>
  <c r="I222" i="6"/>
  <c r="G45" i="6"/>
  <c r="G44" i="6"/>
  <c r="G96" i="6"/>
  <c r="H447" i="6"/>
  <c r="I210" i="6"/>
  <c r="I211" i="6"/>
  <c r="G105" i="6"/>
  <c r="G93" i="6"/>
  <c r="I227" i="6"/>
  <c r="G158" i="6"/>
  <c r="G157" i="6"/>
  <c r="G156" i="6"/>
  <c r="G442" i="6"/>
  <c r="G440" i="6"/>
  <c r="G439" i="6"/>
  <c r="G438" i="6"/>
  <c r="G387" i="6"/>
  <c r="G386" i="6"/>
  <c r="G385" i="6"/>
  <c r="G384" i="6"/>
  <c r="H387" i="6"/>
  <c r="H386" i="6"/>
  <c r="H385" i="6"/>
  <c r="H384" i="6"/>
  <c r="H347" i="6"/>
  <c r="H346" i="6"/>
  <c r="H345" i="6"/>
  <c r="H442" i="6"/>
  <c r="H440" i="6"/>
  <c r="H439" i="6"/>
  <c r="H438" i="6"/>
  <c r="J457" i="6"/>
  <c r="J455" i="6"/>
  <c r="J454" i="6"/>
  <c r="J453" i="6"/>
  <c r="J452" i="6"/>
  <c r="J451" i="6"/>
  <c r="G347" i="6"/>
  <c r="G346" i="6"/>
  <c r="G345" i="6"/>
  <c r="G455" i="6"/>
  <c r="G454" i="6"/>
  <c r="G453" i="6"/>
  <c r="G452" i="6"/>
  <c r="G451" i="6"/>
  <c r="G448" i="6"/>
  <c r="G449" i="6"/>
  <c r="H395" i="6"/>
  <c r="G446" i="6"/>
  <c r="H224" i="6"/>
  <c r="H223" i="6"/>
  <c r="H222" i="6"/>
  <c r="G352" i="6"/>
  <c r="G351" i="6"/>
  <c r="G344" i="6"/>
  <c r="H352" i="6"/>
  <c r="H351" i="6"/>
  <c r="G183" i="6"/>
  <c r="G182" i="6"/>
  <c r="G181" i="6"/>
  <c r="G180" i="6"/>
  <c r="J263" i="6"/>
  <c r="J262" i="6"/>
  <c r="J261" i="6"/>
  <c r="J260" i="6"/>
  <c r="J259" i="6"/>
  <c r="G324" i="6"/>
  <c r="G323" i="6"/>
  <c r="G322" i="6"/>
  <c r="J34" i="6"/>
  <c r="J33" i="6"/>
  <c r="J32" i="6"/>
  <c r="I93" i="6"/>
  <c r="I158" i="6"/>
  <c r="I157" i="6"/>
  <c r="I156" i="6"/>
  <c r="J121" i="6"/>
  <c r="J120" i="6"/>
  <c r="J119" i="6"/>
  <c r="I110" i="6"/>
  <c r="I456" i="6"/>
  <c r="I487" i="6"/>
  <c r="I486" i="6"/>
  <c r="I485" i="6"/>
  <c r="G441" i="6"/>
  <c r="G113" i="6"/>
  <c r="G88" i="6"/>
  <c r="G87" i="6"/>
  <c r="G86" i="6"/>
  <c r="H77" i="6"/>
  <c r="H76" i="6"/>
  <c r="H75" i="6"/>
  <c r="G466" i="6"/>
  <c r="G465" i="6"/>
  <c r="G464" i="6"/>
  <c r="G303" i="6"/>
  <c r="G33" i="6"/>
  <c r="G32" i="6"/>
  <c r="I440" i="6"/>
  <c r="I439" i="6"/>
  <c r="I438" i="6"/>
  <c r="I376" i="6"/>
  <c r="I263" i="6"/>
  <c r="I262" i="6"/>
  <c r="I261" i="6"/>
  <c r="I260" i="6"/>
  <c r="I259" i="6"/>
  <c r="I448" i="6"/>
  <c r="H282" i="6"/>
  <c r="J325" i="6"/>
  <c r="J324" i="6"/>
  <c r="J323" i="6"/>
  <c r="J322" i="6"/>
  <c r="H441" i="6"/>
  <c r="G150" i="6"/>
  <c r="G149" i="6"/>
  <c r="J376" i="6"/>
  <c r="J372" i="6"/>
  <c r="I21" i="6"/>
  <c r="I19" i="6"/>
  <c r="I18" i="6"/>
  <c r="I17" i="6"/>
  <c r="H281" i="6"/>
  <c r="H277" i="6"/>
  <c r="H113" i="6"/>
  <c r="J184" i="6"/>
  <c r="J183" i="6"/>
  <c r="J182" i="6"/>
  <c r="J181" i="6"/>
  <c r="J180" i="6"/>
  <c r="G359" i="6"/>
  <c r="G358" i="6"/>
  <c r="G357" i="6"/>
  <c r="I341" i="6"/>
  <c r="I340" i="6"/>
  <c r="I339" i="6"/>
  <c r="I338" i="6"/>
  <c r="J82" i="6"/>
  <c r="J81" i="6"/>
  <c r="J80" i="6"/>
  <c r="J93" i="6"/>
  <c r="I204" i="6"/>
  <c r="I203" i="6"/>
  <c r="I202" i="6"/>
  <c r="I201" i="6"/>
  <c r="I200" i="6"/>
  <c r="I199" i="6"/>
  <c r="H359" i="6"/>
  <c r="H358" i="6"/>
  <c r="H357" i="6"/>
  <c r="I45" i="6"/>
  <c r="J446" i="6"/>
  <c r="J449" i="6"/>
  <c r="J448" i="6"/>
  <c r="H57" i="6"/>
  <c r="H56" i="6"/>
  <c r="H250" i="6"/>
  <c r="J250" i="6"/>
  <c r="J248" i="6"/>
  <c r="I240" i="6"/>
  <c r="J423" i="6"/>
  <c r="G250" i="6"/>
  <c r="I249" i="6"/>
  <c r="I283" i="6"/>
  <c r="I281" i="6"/>
  <c r="G281" i="6"/>
  <c r="G282" i="6"/>
  <c r="I431" i="6"/>
  <c r="I430" i="6"/>
  <c r="I429" i="6"/>
  <c r="I428" i="6"/>
  <c r="I427" i="6"/>
  <c r="I426" i="6"/>
  <c r="I425" i="6"/>
  <c r="G430" i="6"/>
  <c r="G429" i="6"/>
  <c r="G428" i="6"/>
  <c r="G427" i="6"/>
  <c r="G426" i="6"/>
  <c r="G425" i="6"/>
  <c r="J341" i="6"/>
  <c r="J340" i="6"/>
  <c r="J339" i="6"/>
  <c r="H394" i="6"/>
  <c r="H393" i="6"/>
  <c r="J400" i="6"/>
  <c r="J399" i="6"/>
  <c r="J398" i="6"/>
  <c r="J397" i="6"/>
  <c r="G77" i="6"/>
  <c r="G76" i="6"/>
  <c r="G75" i="6"/>
  <c r="I78" i="6"/>
  <c r="I77" i="6"/>
  <c r="I76" i="6"/>
  <c r="I75" i="6"/>
  <c r="I178" i="6"/>
  <c r="I177" i="6"/>
  <c r="I176" i="6"/>
  <c r="I175" i="6"/>
  <c r="I174" i="6"/>
  <c r="I282" i="6"/>
  <c r="G248" i="6"/>
  <c r="G247" i="6"/>
  <c r="G246" i="6"/>
  <c r="G245" i="6"/>
  <c r="G244" i="6"/>
  <c r="G243" i="6"/>
  <c r="J456" i="6"/>
  <c r="I58" i="6"/>
  <c r="J89" i="6"/>
  <c r="J88" i="6"/>
  <c r="J87" i="6"/>
  <c r="J86" i="6"/>
  <c r="J277" i="6"/>
  <c r="J431" i="6"/>
  <c r="J430" i="6"/>
  <c r="J429" i="6"/>
  <c r="J428" i="6"/>
  <c r="J427" i="6"/>
  <c r="J426" i="6"/>
  <c r="J425" i="6"/>
  <c r="H150" i="6"/>
  <c r="H149" i="6"/>
  <c r="H477" i="6"/>
  <c r="H476" i="6"/>
  <c r="H475" i="6"/>
  <c r="H462" i="6"/>
  <c r="H461" i="6"/>
  <c r="H460" i="6"/>
  <c r="J463" i="6"/>
  <c r="J462" i="6"/>
  <c r="J461" i="6"/>
  <c r="J460" i="6"/>
  <c r="I463" i="6"/>
  <c r="I462" i="6"/>
  <c r="G462" i="6"/>
  <c r="G461" i="6"/>
  <c r="G460" i="6"/>
  <c r="G459" i="6"/>
  <c r="G394" i="6"/>
  <c r="G393" i="6"/>
  <c r="J247" i="6"/>
  <c r="J246" i="6"/>
  <c r="J245" i="6"/>
  <c r="J244" i="6"/>
  <c r="J243" i="6"/>
  <c r="H303" i="6"/>
  <c r="H302" i="6"/>
  <c r="H324" i="6"/>
  <c r="H323" i="6"/>
  <c r="H322" i="6"/>
  <c r="J466" i="6"/>
  <c r="J465" i="6"/>
  <c r="J464" i="6"/>
  <c r="I461" i="6"/>
  <c r="I460" i="6"/>
  <c r="H301" i="6"/>
  <c r="H300" i="6"/>
  <c r="H299" i="6"/>
  <c r="H298" i="6"/>
  <c r="J303" i="6"/>
  <c r="J302" i="6"/>
  <c r="J301" i="6"/>
  <c r="I408" i="6"/>
  <c r="H344" i="6"/>
  <c r="H350" i="6"/>
  <c r="G458" i="6"/>
  <c r="I397" i="6"/>
  <c r="J57" i="6"/>
  <c r="J56" i="6"/>
  <c r="J141" i="6"/>
  <c r="J140" i="6"/>
  <c r="G239" i="6"/>
  <c r="G238" i="6"/>
  <c r="J45" i="6"/>
  <c r="H248" i="6"/>
  <c r="H247" i="6"/>
  <c r="H246" i="6"/>
  <c r="H245" i="6"/>
  <c r="H244" i="6"/>
  <c r="H243" i="6"/>
  <c r="H276" i="6"/>
  <c r="H275" i="6"/>
  <c r="I447" i="6"/>
  <c r="I449" i="6"/>
  <c r="H466" i="6"/>
  <c r="H465" i="6"/>
  <c r="H464" i="6"/>
  <c r="J488" i="6"/>
  <c r="J487" i="6"/>
  <c r="J486" i="6"/>
  <c r="J485" i="6"/>
  <c r="J209" i="6"/>
  <c r="J208" i="6"/>
  <c r="J207" i="6"/>
  <c r="J239" i="6"/>
  <c r="J238" i="6"/>
  <c r="J240" i="6"/>
  <c r="J228" i="6"/>
  <c r="I372" i="6"/>
  <c r="G228" i="6"/>
  <c r="G277" i="6"/>
  <c r="G275" i="6"/>
  <c r="H409" i="6"/>
  <c r="H408" i="6"/>
  <c r="G343" i="6"/>
  <c r="H239" i="6"/>
  <c r="H238" i="6"/>
  <c r="H240" i="6"/>
  <c r="I278" i="6"/>
  <c r="I277" i="6"/>
  <c r="J282" i="6"/>
  <c r="I308" i="6"/>
  <c r="G400" i="6"/>
  <c r="H90" i="6"/>
  <c r="I352" i="6"/>
  <c r="I351" i="6"/>
  <c r="I344" i="6"/>
  <c r="J276" i="6"/>
  <c r="J275" i="6"/>
  <c r="J21" i="6"/>
  <c r="J19" i="6"/>
  <c r="J18" i="6"/>
  <c r="J17" i="6"/>
  <c r="I367" i="6"/>
  <c r="I366" i="6"/>
  <c r="I365" i="6"/>
  <c r="H44" i="6"/>
  <c r="J206" i="6"/>
  <c r="J205" i="6"/>
  <c r="I350" i="6"/>
  <c r="I276" i="6"/>
  <c r="I275" i="6"/>
  <c r="G399" i="6"/>
  <c r="G398" i="6"/>
  <c r="G397" i="6"/>
  <c r="G392" i="6"/>
  <c r="G391" i="6"/>
  <c r="I153" i="6"/>
  <c r="I143" i="6"/>
  <c r="I142" i="6"/>
  <c r="H142" i="6"/>
  <c r="G142" i="6"/>
  <c r="J142" i="6"/>
  <c r="J23" i="6"/>
  <c r="J12" i="6"/>
  <c r="J11" i="6"/>
  <c r="J44" i="6"/>
  <c r="I44" i="6"/>
  <c r="H12" i="6"/>
  <c r="H11" i="6"/>
  <c r="G12" i="6"/>
  <c r="G11" i="6"/>
  <c r="I23" i="6"/>
  <c r="I12" i="6"/>
  <c r="I11" i="6"/>
  <c r="I39" i="6"/>
  <c r="I38" i="6"/>
  <c r="I37" i="6"/>
  <c r="J39" i="6"/>
  <c r="J38" i="6"/>
  <c r="J37" i="6"/>
  <c r="H126" i="6"/>
  <c r="G79" i="6"/>
  <c r="I79" i="6"/>
  <c r="J55" i="6"/>
  <c r="G126" i="6"/>
  <c r="G90" i="6"/>
  <c r="J90" i="6"/>
  <c r="J79" i="6"/>
  <c r="I96" i="6"/>
  <c r="I90" i="6"/>
  <c r="J118" i="6"/>
  <c r="J117" i="6"/>
  <c r="G55" i="6"/>
  <c r="I59" i="6"/>
  <c r="I57" i="6"/>
  <c r="I56" i="6"/>
  <c r="I55" i="6"/>
  <c r="I54" i="6"/>
  <c r="H55" i="6"/>
  <c r="H54" i="6"/>
  <c r="I125" i="6"/>
  <c r="I124" i="6"/>
  <c r="I123" i="6"/>
  <c r="I118" i="6"/>
  <c r="I117" i="6"/>
  <c r="J459" i="6"/>
  <c r="J458" i="6"/>
  <c r="J445" i="6"/>
  <c r="G383" i="6"/>
  <c r="G302" i="6"/>
  <c r="G301" i="6"/>
  <c r="G300" i="6"/>
  <c r="G299" i="6"/>
  <c r="G298" i="6"/>
  <c r="I303" i="6"/>
  <c r="I302" i="6"/>
  <c r="I301" i="6"/>
  <c r="I300" i="6"/>
  <c r="I299" i="6"/>
  <c r="I298" i="6"/>
  <c r="I274" i="6"/>
  <c r="I266" i="6"/>
  <c r="J350" i="6"/>
  <c r="J344" i="6"/>
  <c r="J343" i="6"/>
  <c r="J421" i="6"/>
  <c r="J420" i="6"/>
  <c r="J419" i="6"/>
  <c r="J418" i="6"/>
  <c r="J417" i="6"/>
  <c r="I383" i="6"/>
  <c r="J367" i="6"/>
  <c r="J366" i="6"/>
  <c r="J365" i="6"/>
  <c r="I327" i="6"/>
  <c r="I326" i="6"/>
  <c r="I328" i="6"/>
  <c r="J175" i="6"/>
  <c r="J174" i="6"/>
  <c r="J139" i="6"/>
  <c r="J126" i="6"/>
  <c r="H343" i="6"/>
  <c r="H459" i="6"/>
  <c r="H458" i="6"/>
  <c r="I209" i="6"/>
  <c r="I208" i="6"/>
  <c r="I207" i="6"/>
  <c r="I206" i="6"/>
  <c r="I205" i="6"/>
  <c r="I250" i="6"/>
  <c r="I248" i="6"/>
  <c r="I247" i="6"/>
  <c r="I246" i="6"/>
  <c r="I245" i="6"/>
  <c r="I244" i="6"/>
  <c r="I243" i="6"/>
  <c r="G350" i="6"/>
  <c r="H221" i="6"/>
  <c r="G445" i="6"/>
  <c r="H445" i="6"/>
  <c r="G175" i="6"/>
  <c r="G174" i="6"/>
  <c r="H261" i="6"/>
  <c r="H260" i="6"/>
  <c r="H259" i="6"/>
  <c r="H425" i="6"/>
  <c r="G367" i="6"/>
  <c r="G366" i="6"/>
  <c r="G365" i="6"/>
  <c r="H367" i="6"/>
  <c r="H366" i="6"/>
  <c r="H365" i="6"/>
  <c r="H327" i="6"/>
  <c r="H326" i="6"/>
  <c r="H274" i="6"/>
  <c r="H266" i="6"/>
  <c r="H328" i="6"/>
  <c r="H175" i="6"/>
  <c r="H174" i="6"/>
  <c r="G221" i="6"/>
  <c r="G220" i="6"/>
  <c r="I141" i="6"/>
  <c r="I228" i="6"/>
  <c r="I221" i="6"/>
  <c r="I220" i="6"/>
  <c r="J224" i="6"/>
  <c r="J223" i="6"/>
  <c r="J222" i="6"/>
  <c r="J221" i="6"/>
  <c r="J220" i="6"/>
  <c r="J442" i="6"/>
  <c r="J392" i="6"/>
  <c r="J391" i="6"/>
  <c r="I392" i="6"/>
  <c r="I391" i="6"/>
  <c r="H400" i="6"/>
  <c r="J308" i="6"/>
  <c r="J300" i="6"/>
  <c r="J299" i="6"/>
  <c r="J298" i="6"/>
  <c r="J331" i="6"/>
  <c r="J330" i="6"/>
  <c r="J329" i="6"/>
  <c r="G330" i="6"/>
  <c r="G329" i="6"/>
  <c r="J279" i="6"/>
  <c r="I466" i="6"/>
  <c r="I465" i="6"/>
  <c r="I464" i="6"/>
  <c r="I459" i="6"/>
  <c r="I458" i="6"/>
  <c r="I445" i="6"/>
  <c r="J386" i="6"/>
  <c r="J385" i="6"/>
  <c r="J384" i="6"/>
  <c r="J383" i="6"/>
  <c r="H53" i="6"/>
  <c r="G54" i="6"/>
  <c r="G53" i="6"/>
  <c r="J54" i="6"/>
  <c r="J53" i="6"/>
  <c r="J274" i="6"/>
  <c r="J266" i="6"/>
  <c r="J328" i="6"/>
  <c r="J327" i="6"/>
  <c r="J326" i="6"/>
  <c r="H392" i="6"/>
  <c r="H391" i="6"/>
  <c r="H383" i="6"/>
  <c r="H399" i="6"/>
  <c r="H398" i="6"/>
  <c r="H397" i="6"/>
  <c r="I140" i="6"/>
  <c r="I139" i="6"/>
  <c r="I126" i="6"/>
  <c r="I53" i="6"/>
  <c r="I503" i="6"/>
  <c r="H220" i="6"/>
  <c r="H503" i="6"/>
  <c r="G328" i="6"/>
  <c r="G327" i="6"/>
  <c r="G326" i="6"/>
  <c r="G274" i="6"/>
  <c r="G266" i="6"/>
  <c r="J441" i="6"/>
  <c r="J440" i="6"/>
  <c r="J439" i="6"/>
  <c r="J438" i="6"/>
  <c r="J503" i="6"/>
  <c r="G503" i="6"/>
  <c r="G519" i="6"/>
  <c r="G507" i="6"/>
  <c r="H507" i="6"/>
  <c r="H517" i="6"/>
  <c r="G517" i="6"/>
</calcChain>
</file>

<file path=xl/sharedStrings.xml><?xml version="1.0" encoding="utf-8"?>
<sst xmlns="http://schemas.openxmlformats.org/spreadsheetml/2006/main" count="1695" uniqueCount="420">
  <si>
    <t>Ведомственная структура</t>
  </si>
  <si>
    <t>Наименование</t>
  </si>
  <si>
    <t>Рз</t>
  </si>
  <si>
    <t>ВР</t>
  </si>
  <si>
    <t>01</t>
  </si>
  <si>
    <t xml:space="preserve">Функционирование высшего должностного лица муниципального образования </t>
  </si>
  <si>
    <t>02</t>
  </si>
  <si>
    <t>Глава муниципального образования</t>
  </si>
  <si>
    <t>Функционирование законодательных (представительных) органов муниципальных образований</t>
  </si>
  <si>
    <t>03</t>
  </si>
  <si>
    <t>Центральный аппарат</t>
  </si>
  <si>
    <t>Другие общегосударственные вопросы</t>
  </si>
  <si>
    <t>500</t>
  </si>
  <si>
    <t>04</t>
  </si>
  <si>
    <t>Функционирование исполнительных органов местных администраций</t>
  </si>
  <si>
    <t>Резервные фонды</t>
  </si>
  <si>
    <t>Реализация государственных полномочий в области архивного дела</t>
  </si>
  <si>
    <t>05</t>
  </si>
  <si>
    <t>08</t>
  </si>
  <si>
    <t>Культура</t>
  </si>
  <si>
    <t>09</t>
  </si>
  <si>
    <t>07</t>
  </si>
  <si>
    <t>10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</si>
  <si>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</si>
  <si>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</si>
  <si>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надзора</t>
  </si>
  <si>
    <t>Мобилизационная и вневойсковая подготовка</t>
  </si>
  <si>
    <t>Другие вопросы в области образования</t>
  </si>
  <si>
    <t>Пенсионное обеспечение</t>
  </si>
  <si>
    <t>Функционирования органов в сфере национальной безопасности и правоохранительной деятельности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</si>
  <si>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</si>
  <si>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</si>
  <si>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</si>
  <si>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Кинематография </t>
  </si>
  <si>
    <t>Всего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</si>
  <si>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</si>
  <si>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Дотации на выравнивание бюджетной обеспеченности   муниципальных образований</t>
  </si>
  <si>
    <t>Массовый спорт</t>
  </si>
  <si>
    <t>Охрана объектов растительного и животного мира и среды их обитания</t>
  </si>
  <si>
    <t>Уплата налога на имущество организаций и земельного налога</t>
  </si>
  <si>
    <t xml:space="preserve">Санитарно – эпидемическое благополучие 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</si>
  <si>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</si>
  <si>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</si>
  <si>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</si>
  <si>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</si>
  <si>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</si>
  <si>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Социальное обеспечение и иные выплаты населению</t>
  </si>
  <si>
    <t>300</t>
  </si>
  <si>
    <t>Охрана семьи и детства</t>
  </si>
  <si>
    <t>Дорожное хозяйство (дорожные фонды)</t>
  </si>
  <si>
    <t>Доплаты к пенсиям, дополнительное пенсионное обеспечение</t>
  </si>
  <si>
    <t>Телевидение и радиовещание</t>
  </si>
  <si>
    <t>Субсидии телерадиокомпаниям и телерадиоорганизациям</t>
  </si>
  <si>
    <t>Жилищное хозяйство</t>
  </si>
  <si>
    <t>800</t>
  </si>
  <si>
    <t>Судебная система</t>
  </si>
  <si>
    <t>Основное мероприятие "Проведение прочих мероприятий в области культуры"</t>
  </si>
  <si>
    <t>Мероприятия в области культуры</t>
  </si>
  <si>
    <t>Развитие дошкольного образовательных организаций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</si>
  <si>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</si>
  <si>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общеобразовательных организаций, включая школы-детские сады</t>
  </si>
  <si>
    <t>Развитие многопрофильных организаций дополнительного образования, реализующих дополнительные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</si>
  <si>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</si>
  <si>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Комплектование книжных фондов библиотек муниципальных образований </t>
  </si>
  <si>
    <t>Обеспечение деятельности клубов и культурно-досуговых центров</t>
  </si>
  <si>
    <t>Обеспечение деятельности библиотек</t>
  </si>
  <si>
    <t>Основное мероприятие "Сохранение и развитие кинематографии"</t>
  </si>
  <si>
    <t>Обеспечение деятельности киноучреждений</t>
  </si>
  <si>
    <t>Обеспечение деятельности учреждений молодежной политики</t>
  </si>
  <si>
    <t>100</t>
  </si>
  <si>
    <t>200</t>
  </si>
  <si>
    <t>14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</si>
  <si>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</si>
  <si>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</si>
  <si>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600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</si>
  <si>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</si>
  <si>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архивного фонда и других архивных документов</t>
  </si>
  <si>
    <t>Обеспечение деятельности подведомственных учреждений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</si>
  <si>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</si>
  <si>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Строительство, реконструкция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</si>
  <si>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</si>
  <si>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Основное мероприятие "Реализация дошкольного образования"</t>
  </si>
  <si>
    <t>Основное мероприятие "Реализация 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</si>
  <si>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</si>
  <si>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"Организация предоставления дополнительного образования"</t>
  </si>
  <si>
    <t>Основное мероприятия "Разработка и внедрение системы оценки качества образования"</t>
  </si>
  <si>
    <t>КВСР</t>
  </si>
  <si>
    <t>Мероприятия в области жилищного хозяйства</t>
  </si>
  <si>
    <t>Водное хозяйство</t>
  </si>
  <si>
    <t>Сельское хозяйство и рыболовство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</si>
  <si>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</si>
  <si>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</si>
  <si>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Таблица №2</t>
  </si>
  <si>
    <t>Прочие выплаты по обязательствам государства (на исполнение судебных актов)</t>
  </si>
  <si>
    <t>(тыс.рублей)</t>
  </si>
  <si>
    <t>расходов бюджета Елабужского муниципального района</t>
  </si>
  <si>
    <t>ПР</t>
  </si>
  <si>
    <t>Сумма</t>
  </si>
  <si>
    <t>99 0 00 00000</t>
  </si>
  <si>
    <t>99 0 00 02030</t>
  </si>
  <si>
    <t>99 0 00 02040</t>
  </si>
  <si>
    <t>99 0 00 02950</t>
  </si>
  <si>
    <t>99 0 00 51200</t>
  </si>
  <si>
    <t xml:space="preserve">99 0 00 00000 </t>
  </si>
  <si>
    <t>99 0 00 07411</t>
  </si>
  <si>
    <t>03 5 03 25330</t>
  </si>
  <si>
    <t xml:space="preserve">99 0 00 02950 </t>
  </si>
  <si>
    <t>99 0 00 25260</t>
  </si>
  <si>
    <t>99 0 00 25270</t>
  </si>
  <si>
    <t>СОВЕТ ЕЛАБУЖСКОГО МУНИЦИПАЛЬНОГО РАЙОНА</t>
  </si>
  <si>
    <t>ОБЩЕГОСУДАРСТВЕННЫЕ ВОПРОСЫ</t>
  </si>
  <si>
    <t>99 0 00 25350</t>
  </si>
  <si>
    <t>99 0 00 25340</t>
  </si>
  <si>
    <t>99 0 00 25410</t>
  </si>
  <si>
    <t>99 2 00 03050</t>
  </si>
  <si>
    <t>06 0 01 10990</t>
  </si>
  <si>
    <t>14 2 09 25360</t>
  </si>
  <si>
    <t>99 0 00 90430</t>
  </si>
  <si>
    <t>04 5 01 96010</t>
  </si>
  <si>
    <t>99 0 00 76040</t>
  </si>
  <si>
    <t>99 0 00 25320</t>
  </si>
  <si>
    <t>09 0 01 19100</t>
  </si>
  <si>
    <t>08 0 00 00000</t>
  </si>
  <si>
    <t>08 6 01 00000</t>
  </si>
  <si>
    <t>08 6 01 10990</t>
  </si>
  <si>
    <t>01 1 02 02110</t>
  </si>
  <si>
    <t>24 1 01 25390</t>
  </si>
  <si>
    <t>99 0 00 51180</t>
  </si>
  <si>
    <t>02 5 02 45200</t>
  </si>
  <si>
    <t>03 2 01 49100</t>
  </si>
  <si>
    <t>02 2 08 25302</t>
  </si>
  <si>
    <t>02 0 00 00000</t>
  </si>
  <si>
    <t>02 1 01 00000</t>
  </si>
  <si>
    <t>02 1 01 25370</t>
  </si>
  <si>
    <t>05 0 01 10990</t>
  </si>
  <si>
    <t>11 0 01 10990</t>
  </si>
  <si>
    <t>02 2 08 00000</t>
  </si>
  <si>
    <t>02 2 08 25280</t>
  </si>
  <si>
    <t>02 3 01 00000</t>
  </si>
  <si>
    <t>02 3 01 42310</t>
  </si>
  <si>
    <t>02 5 01 00000</t>
  </si>
  <si>
    <t>02 5 01 43500</t>
  </si>
  <si>
    <t>02 2 08 25301</t>
  </si>
  <si>
    <t>07 0 01 10990</t>
  </si>
  <si>
    <t>03 5 01 13200</t>
  </si>
  <si>
    <t>99 0 00 02670</t>
  </si>
  <si>
    <t xml:space="preserve">02 0 00 00000 </t>
  </si>
  <si>
    <t>02 3 01 42320</t>
  </si>
  <si>
    <t>08 3 01 00000</t>
  </si>
  <si>
    <t>08 3 01 44010</t>
  </si>
  <si>
    <t>08 3 01 44090</t>
  </si>
  <si>
    <t>08 4 01 00000</t>
  </si>
  <si>
    <t>08 4 01 44091</t>
  </si>
  <si>
    <t>08 5 01 00000</t>
  </si>
  <si>
    <t>08 5 01 44090</t>
  </si>
  <si>
    <t>99 0 00 44090</t>
  </si>
  <si>
    <t>ЦСР</t>
  </si>
  <si>
    <t>ЗЕМЕЛЬНО-ИМУЩЕСТВЕННАЯ ПАЛАТА ЕЛАБУЖСКОГО МУНИЦИПАЛЬНОГО РАЙОНА</t>
  </si>
  <si>
    <t>ИСПОЛНИТЕЛЬНЫЙ КОМИТЕТ ЕЛАБУЖСКОГО МУНИЦИПАЛЬНОГО РАЙОНА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</si>
  <si>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</si>
  <si>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</si>
  <si>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</si>
  <si>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</si>
  <si>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</si>
  <si>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ЗДРАВООХРАНЕНИЕ</t>
  </si>
  <si>
    <t>СОЦИАЛЬНАЯ ПОЛИТИКА</t>
  </si>
  <si>
    <t>КОНТРОЛЬНО-СЧЕТНАЯ ПАЛАТА ЕЛАБУЖСКОГО МУНИЦИПАЛЬНОГО РАЙОНА</t>
  </si>
  <si>
    <t>ФИНАНСОВО-БЮДЖЕТНАЯ ПАЛАТА ЕЛАБУЖСКОГО МУНИЦИПАЛЬНОГО РАЙОНА</t>
  </si>
  <si>
    <t>НАЦИОНАЛЬНАЯ ОБОРОНА</t>
  </si>
  <si>
    <t>ОБРАЗОВАНИЕ</t>
  </si>
  <si>
    <t>МЕЖБЮДЖЕТНЫЕ ТРАНСФЕРТЫ ОБЩЕГО ХАРАКТЕРА БЮДЖЕТАМ МУНИЦИПАЛЬНЫХ ОБРАЗОВАНИЙ</t>
  </si>
  <si>
    <t>МУНИЦИПАЛЬНОЕ КАЗЕННОЕ УЧРЕЖДЕНИЕ "УПРАВЛЕНИЕ ОБРАЗОВАНИЯ ИСПОЛНИТЕЛЬНОГО КОМИТЕТА ЕЛАБУЖСКОГО МУНИЦИПАЛЬНОГО РАЙОНА"</t>
  </si>
  <si>
    <t>МУНИЦИПАЛЬНОЕ КАЗЕННОЕ УЧРЕЖДЕНИЕ "УПРАВЛЕНИЕ ПО ДЕЛАМ МОЛОДЕЖИ И СПОРТУ ИСПОЛНИТЕЛЬНОГО КОМИТЕТА ЕЛАБУЖСКОГО МУНИЦИПАЛЬНОГО РАЙОНА"</t>
  </si>
  <si>
    <t>ФИЗИЧЕСКАЯ КУЛЬТУРА И СПОРТ</t>
  </si>
  <si>
    <t>УПРАВЛЕНИЕ ГРАЖДАНСКОЙ ЗАЩИТЫ ПРИ ИСПОЛНИТЕЛЬНОМ КОМИТЕТЕ ЕЛАБУЖСКОГО МУНИЦИПАЛЬНОГО РАЙОНА</t>
  </si>
  <si>
    <t>НАЦИОНАЛЬНАЯ БЕЗОПАСНОСТЬ И ПРАВООХРАНИТЕЛЬНАЯ  ДЕЯТЕЛЬНОСТЬ</t>
  </si>
  <si>
    <t>МУНИЦИПАЛЬНОЕ КАЗЕННОЕ УЧРЕЖДЕНИЕ "УПРАВЛЕНИЕ КУЛЬТУРЫ ИСПОЛНИТЕЛЬНОГО КОМИТЕТА ЕЛАБУЖСКОГО МУНИЦИПАЛЬНОГО РАЙОНА"</t>
  </si>
  <si>
    <t>СРЕДСТВА МАССОВОЙ ИНФОРМАЦИИ</t>
  </si>
  <si>
    <t>ДЕПАРТАМЕНТ СТРОИТЕЛЬСТВА ПРИ ИСПОЛКОМЕ  ЕЛАБУЖСКОГО МУНИЦИПАЛЬНОГО РАЙОНА</t>
  </si>
  <si>
    <t>Содержание и ремонт укрепленных берегов и дамб с искусственными насаждениями, укрепленных берегов и дамб без искусственных насаждений и плотин</t>
  </si>
  <si>
    <t>Организации, обеспечивающие деятельность образовательных организаций, учебно-методические кабинеты, централизованные бухгалтерии, межшкольные учебно-производственные комбинаты, логопедические пункты</t>
  </si>
  <si>
    <t>Развитие организаций, осуществляющих обеспечение образовательной деятельности</t>
  </si>
  <si>
    <t>Физическая культура</t>
  </si>
  <si>
    <t>Обеспечение деятельности подведомственных учреждений спортивной подготовки</t>
  </si>
  <si>
    <t>99 0 00 59300</t>
  </si>
  <si>
    <t>Д1 0 00 03650</t>
  </si>
  <si>
    <t>2022 год 100%</t>
  </si>
  <si>
    <t>Обязательное страхование муниципальных служащих</t>
  </si>
  <si>
    <t>99 0 00 92410</t>
  </si>
  <si>
    <t>Реализация государственных полномочий РТ в области опеки и попечительства</t>
  </si>
  <si>
    <t>Реализация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</si>
  <si>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Реализация государственных полномочий РТ по образованию и организации деятельности административных комиссий
</t>
  </si>
  <si>
    <t>Реализация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</si>
  <si>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</si>
  <si>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Реализация государственных полномочий по государственной регистрации актов гражданского состояния</t>
  </si>
  <si>
    <t>Муниципальная программа "Профилактика правонарушений и охраны общественного порядка в ЕМР на 2017-2022 годы" (Общественные пункты общественного порядка)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</si>
  <si>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содержание сибиреязвенных скотомогильников и биотермических ям)</t>
  </si>
  <si>
    <t>Реализация государственных полномочий РТ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(на отлов, содержание и регулирование численности безнадзорных животных)</t>
  </si>
  <si>
    <t>Реализация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</si>
  <si>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Муниципальная программа "Развитие культуры в Елабужском муниципальном районе на 2017-2022 годы"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</si>
  <si>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</si>
  <si>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Реализация государственных полномочий в сфере обеспечения равной доступности услуг общественного транспорта на территории РТ для отдельных категорий граждан
</t>
  </si>
  <si>
    <t>13 4 01 05370</t>
  </si>
  <si>
    <t>На реализацию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</si>
  <si>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</si>
  <si>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99 0 00 80060</t>
  </si>
  <si>
    <t>Дотации на выравнивание уровня бюджетной обеспеченности поселений, источником софинансирования, которых являются в том числе субсидии на выравнивание уровня бюджетной обеспеченности поселений, входящих в состав муниципального района, и предоставление иных форм межбюджетных трансфертов бюджетам поселений, входящих в состав муниципального района</t>
  </si>
  <si>
    <t>99 0 00 S0040</t>
  </si>
  <si>
    <t>Реализация государственных полномочий РТ в области образования</t>
  </si>
  <si>
    <t>Муниципальная программа "Развитие образования в Елабужском муниципальном районе на 2017-2022 годы"</t>
  </si>
  <si>
    <t>Развитие дошкольного образовательных организаций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</si>
  <si>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являются субсидии на образование</t>
  </si>
  <si>
    <t>Развитие общеобразовательных организаций, включая школы-детские сады источником софинансирования которых является местный бюджет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</si>
  <si>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</si>
  <si>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Развитие многопрофильных организаций дополнительного образования, реализующих дополнительные программы источником софинансирования которых являются субсидии на образование</t>
  </si>
  <si>
    <t>02 3 01 S0050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</si>
  <si>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</si>
  <si>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вознаграждения, причитающегося опекунам или попечителям, исполняющим свои обязанности возмездно</t>
  </si>
  <si>
    <t>Реализация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</si>
  <si>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Реализация государственных полномочий РТ в области государственной молодежной политики</t>
  </si>
  <si>
    <t xml:space="preserve">Мероприятия по обеспечению 
организации отдыха детей в каникулярное время
</t>
  </si>
  <si>
    <t>10 1 01 S2320</t>
  </si>
  <si>
    <t>Реализация государственных полномочий РТ в области образования на методическое и информационно-технологическое обеспечение учреждений</t>
  </si>
  <si>
    <t xml:space="preserve">Софинансирование с местного бюджета мероприятии по обеспечению организации отдыха детей в каникулярное время
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</si>
  <si>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</si>
  <si>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99 0 00 20050</t>
  </si>
  <si>
    <t>Обеспечение безопасности на водных объектах</t>
  </si>
  <si>
    <t>Другие вопросы в области культуры, кинематографии</t>
  </si>
  <si>
    <t>99  0 00 25240</t>
  </si>
  <si>
    <t>2022 год</t>
  </si>
  <si>
    <t xml:space="preserve">2023 год </t>
  </si>
  <si>
    <t>на плановый период 2022 и 2023 годов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</si>
  <si>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</si>
  <si>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02 2 08 53031</t>
  </si>
  <si>
    <t>03 5 03 23130</t>
  </si>
  <si>
    <t>03 5 03 23120</t>
  </si>
  <si>
    <t>03 5 03 23110</t>
  </si>
  <si>
    <t>Государственная программа "Социальная поддержка граждан Республики Татарстан"</t>
  </si>
  <si>
    <t>Подпрограмма "Социальные выплаты"</t>
  </si>
  <si>
    <t>Основное мероприятие "Обеспечение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в муниципальных профессиональных общеобразовательных организациях"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</si>
  <si>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</si>
  <si>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03 0 00 00000</t>
  </si>
  <si>
    <t>03 1 00 00000</t>
  </si>
  <si>
    <t>03 1 02 00000</t>
  </si>
  <si>
    <t>03 1 02 25510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</si>
  <si>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</si>
  <si>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</si>
  <si>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2023 год 100%</t>
  </si>
  <si>
    <t>20 0 00 0000 0</t>
  </si>
  <si>
    <t>Муниципальная программа "Реализация антикоррупционной политики в ЕМР на 2015-2023 годы"</t>
  </si>
  <si>
    <t>20 0 01 0000 0</t>
  </si>
  <si>
    <t>20 0 01 1204 3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</si>
  <si>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</si>
  <si>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Проведение социологических исследований по противодействию коррупции</t>
  </si>
  <si>
    <t>17 0 00 00000</t>
  </si>
  <si>
    <t>17 0 01 00000</t>
  </si>
  <si>
    <t>17 0 01 97080</t>
  </si>
  <si>
    <t>Муниципальная программа "Улучшение условий и охраны труда работников органов местного самоуправления ЕМР на 2017-2023 годы"</t>
  </si>
  <si>
    <t>Основное мероприятие "Развитие системы медицинской
профилактики неинфекционных заболеваний и формирования здорового образа жизни"</t>
  </si>
  <si>
    <t>Организация проведения диспансеризации муниципальных служащих</t>
  </si>
  <si>
    <t>03 5 00 00000</t>
  </si>
  <si>
    <t>03 5 03 00000</t>
  </si>
  <si>
    <t>Государственная программа «Социальная поддержка граждан Республики Татарстан»</t>
  </si>
  <si>
    <t>Подпрограмма «Улучшение социально-экономического положения семей»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</si>
  <si>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</si>
  <si>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99 0 00 44020</t>
  </si>
  <si>
    <t>99 2 00 03000</t>
  </si>
  <si>
    <t>Выполнение других обязательств государства</t>
  </si>
  <si>
    <t>06 0 01 00000</t>
  </si>
  <si>
    <t>06 0 00 00000</t>
  </si>
  <si>
    <t>Основное мероприятие «Совершенствование деятельности по профилактике правонарушений и преступлений»</t>
  </si>
  <si>
    <t>Реализация программных мероприятий (Общественные пункты общественного порядка)</t>
  </si>
  <si>
    <t>14 0 00 00000</t>
  </si>
  <si>
    <t>14 2 00 00000</t>
  </si>
  <si>
    <t>14 2 09 00000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</si>
  <si>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</si>
  <si>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</si>
  <si>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</si>
  <si>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04 0 00 00000</t>
  </si>
  <si>
    <t>04 5 00 00000</t>
  </si>
  <si>
    <t>04 5 01 00000</t>
  </si>
  <si>
    <t>Государственная программа «Обеспечение качественным жильем и услугами жилищнокоммунального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</si>
  <si>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
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</si>
  <si>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</si>
  <si>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09 0 00 00000</t>
  </si>
  <si>
    <t>09 0 01 00000</t>
  </si>
  <si>
    <t>Муниципальная программа "Охрана окружающей среды на 2017-2023 годы"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</si>
  <si>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</si>
  <si>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</si>
  <si>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02 2 00 00000</t>
  </si>
  <si>
    <t>Муниципальная программа "Развитие образования в Елабужском муниципальном районе на 2017-2023 годы"</t>
  </si>
  <si>
    <t>Подпрограмма "Развитие общего образования"</t>
  </si>
  <si>
    <t>18 0 00 00000</t>
  </si>
  <si>
    <t>18 0 01 00000</t>
  </si>
  <si>
    <t>18 0 01 44100</t>
  </si>
  <si>
    <t>Муниципальная программа "Реализация государственной национальной политики в ЕМР на 2017-2023 годы"</t>
  </si>
  <si>
    <t>Основное мероприятие "Развитие межрегионального и межнационального культурного сотрудничества"</t>
  </si>
  <si>
    <t>Реализация программных мероприятий</t>
  </si>
  <si>
    <t>08 6 00 00000</t>
  </si>
  <si>
    <t>Подпрограмма "Мероприятия в области культуры"</t>
  </si>
  <si>
    <t>01 1 02 00000</t>
  </si>
  <si>
    <t>01 1 00 00000</t>
  </si>
  <si>
    <t>01 0 00 00000</t>
  </si>
  <si>
    <t>Государственная программа "Развитие здравоохранения Республики Татарстан"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</si>
  <si>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</si>
  <si>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инфекционных заболеваний, включая иммунопрофилактику"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</si>
  <si>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</si>
  <si>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
электрического транспорта, в том числе метро»</t>
  </si>
  <si>
    <t xml:space="preserve">Основное мероприятие «Создание устойчиво функционирующей и доступной для всех слоев населения единой системы общественного транспорта» </t>
  </si>
  <si>
    <t>13 0 00 00000</t>
  </si>
  <si>
    <t>13 4 00 00000</t>
  </si>
  <si>
    <t>13 4 01 00000</t>
  </si>
  <si>
    <t>19 0 00 00000</t>
  </si>
  <si>
    <t>19 0 01 00000</t>
  </si>
  <si>
    <t>19 0 01 02040</t>
  </si>
  <si>
    <t>Муниципальная программа "Развитие субъектов малого и среднего предпринимательства Елабужского муниципального района на 2016-2023 годы"</t>
  </si>
  <si>
    <t>Основное мероприятие "Развитие малого и  и среднего предпринимательства"</t>
  </si>
  <si>
    <t>Мероприятия по государственной поддержке малого и среднего предпринимательства в ЕМР</t>
  </si>
  <si>
    <t>24 0 00 00000</t>
  </si>
  <si>
    <t>24 1 00 00000</t>
  </si>
  <si>
    <t>24 1 01 00000</t>
  </si>
  <si>
    <t>Государственная программа «Развитие юстиции в Республике Татарстан»</t>
  </si>
  <si>
    <t>Подпрограмма «Реализация государственной политики в сфере юстиции в Республике Татарстан»</t>
  </si>
  <si>
    <t>Основное мероприятие «Осуществление политики в сфере юстиции в пределах полномочий Республики Татарстан»</t>
  </si>
  <si>
    <t>Основное мероприятие "Развитие системы медицинской  профилактики неинфекционных заболеваний и формирования здорового образа жизни"</t>
  </si>
  <si>
    <t>Подпрограмма "Развитие системы оценки качества образования"</t>
  </si>
  <si>
    <t>02 5 00 00000</t>
  </si>
  <si>
    <t>Основное мероприятие "Осуществление деятельности централизованной бухгалтерии"</t>
  </si>
  <si>
    <t>02 5 02 00000</t>
  </si>
  <si>
    <t>Подпрограмма «Повышение качества жизни граждан пожилого возраста»</t>
  </si>
  <si>
    <t>03 2 00 00000</t>
  </si>
  <si>
    <t>Основное мероприятие «Реализация мер по укреплению социальной защищенности граждан пожилого возраста»</t>
  </si>
  <si>
    <t>03 2 01 00000</t>
  </si>
  <si>
    <t>02 1 00 00000</t>
  </si>
  <si>
    <t>Подпрограмма "Развитие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</si>
  <si>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реализующих программы дошкольного образования"</t>
  </si>
  <si>
    <t>02 1 02 00000</t>
  </si>
  <si>
    <t>02 1 02 42000</t>
  </si>
  <si>
    <t>02 1 02 S0050</t>
  </si>
  <si>
    <t>Муниципальная программа "Сохранение, изучение и развитие государственных языков РТ и других языков в ЕМР на 2014-2023 годы"</t>
  </si>
  <si>
    <t>05 0 00 00000</t>
  </si>
  <si>
    <t>Основное мероприятие «Создание условий для сохранения, изучения и развития государственных языков Республики Татарстан и других языков в ЕМР»</t>
  </si>
  <si>
    <t>05 0 01 00000</t>
  </si>
  <si>
    <t>Муниципальная программа "Пожарная безопасность на 2017 - 2023 годы в ЕМР"</t>
  </si>
  <si>
    <t>11 0 00 00000</t>
  </si>
  <si>
    <t>Основное мероприятие "Проведение мероприятий по противопожарной безопасности"</t>
  </si>
  <si>
    <t>11 0 01 00000</t>
  </si>
  <si>
    <t>Муниципальная программа "Формирование здорового образа жизни, снижение потребления алкогольной продукции, пива и табака среди населения в Елабужском муниципальном районе на 2017-2023 годы"</t>
  </si>
  <si>
    <t>16 0 00 00000</t>
  </si>
  <si>
    <t>Основное мероприятие " Обеспечение сбалансированного питания"</t>
  </si>
  <si>
    <t>16 0 02 00000</t>
  </si>
  <si>
    <t>16 0 02 25510</t>
  </si>
  <si>
    <t>02 2 01 00000</t>
  </si>
  <si>
    <t>02 2 01 42100</t>
  </si>
  <si>
    <t>02 2 01 S0050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</si>
  <si>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</si>
  <si>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</si>
  <si>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t>Муниципальная программа "Пожарная безопасность на 2017-2023 годы в ЕМР"</t>
  </si>
  <si>
    <t>Подпрограмма «Развитие дополнительного образования"</t>
  </si>
  <si>
    <t>02 3 00 00000</t>
  </si>
  <si>
    <t>Основное мероприятие " Функционирование пришкольных лагерей"</t>
  </si>
  <si>
    <t>16 0 01 00000</t>
  </si>
  <si>
    <t>16 0 01 25510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</si>
  <si>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2018-2023 годы"</t>
  </si>
  <si>
    <t>07 0 00 00000</t>
  </si>
  <si>
    <t>Основное мероприятие «Профилактика терроризма и экстремизма»</t>
  </si>
  <si>
    <t>07 0 01 00000</t>
  </si>
  <si>
    <t>Основное мероприятие «Развитие системы мер социальной поддержки семей»</t>
  </si>
  <si>
    <t>03 5 01 00000</t>
  </si>
  <si>
    <t>Муниципальная программа "Профилактика правонарушений и охраны общественного порядка в ЕМР на 2017 - 2023 годы" (МБУ "Центр "Форпост" ЕМР)</t>
  </si>
  <si>
    <t>10 0 00 00000</t>
  </si>
  <si>
    <t>Подпрограмма "Проведение мероприятий"</t>
  </si>
  <si>
    <t>10 1 00 00000</t>
  </si>
  <si>
    <t>Основное мероприятие "Проведение мероприятий в области молодежной политики"</t>
  </si>
  <si>
    <t>10 1 01 00000</t>
  </si>
  <si>
    <t>Проведение мероприятий для детей и молодежи</t>
  </si>
  <si>
    <t>10 1 01 43100</t>
  </si>
  <si>
    <t>Подпрограмма "Развитие молодежной политики"</t>
  </si>
  <si>
    <t>Основное мероприятие "Развитие учреждений молодежной политики"</t>
  </si>
  <si>
    <t>Муниципальная программа "Реализация государственной национальной политики в ЕМР на 2017 - 2023 годы"</t>
  </si>
  <si>
    <t>Государственная программа «Развитие молодежной политики в Республике Татарстан»</t>
  </si>
  <si>
    <t>38 0 00 00000</t>
  </si>
  <si>
    <t>Подпрограмма «Организация отдыха детей и молодежи»</t>
  </si>
  <si>
    <t>38 1 00 00000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</si>
  <si>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</si>
  <si>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38 1 01 00000</t>
  </si>
  <si>
    <t>38 1 01 22320</t>
  </si>
  <si>
    <t>10 2 00 00000</t>
  </si>
  <si>
    <t>10 2 01 00000</t>
  </si>
  <si>
    <t>Подпрограмма "Развитие спорта"</t>
  </si>
  <si>
    <t>Основное мероприятие "Развитие учреждений спортивной подготовки"</t>
  </si>
  <si>
    <t>Основное мероприятие "Проведение мероприятий в области спорта"</t>
  </si>
  <si>
    <t>Мероприятия физической культуры и спорта в области массового спорта</t>
  </si>
  <si>
    <t>Муниципальная программа "Развитие образования в Елабужском муниципальном районе на 2017 - 2023 годы"</t>
  </si>
  <si>
    <t>08 3 00 00000</t>
  </si>
  <si>
    <t>Подпрограмма "Развитие библиотечного дела"</t>
  </si>
  <si>
    <t>Основное мероприятие "Развитие системы  библиотечного обслуживания"</t>
  </si>
  <si>
    <t>Подпрограмма "Развитие клубной и культурно-досуговой системы"</t>
  </si>
  <si>
    <t>08 4 00 00000</t>
  </si>
  <si>
    <t>Основное мероприятие "Развитие  деятельности клубов и культурно-досуговых центров "</t>
  </si>
  <si>
    <t>Подпрограмма "Сохранение и развитие кинематографии"</t>
  </si>
  <si>
    <t>08 5 00 00000</t>
  </si>
  <si>
    <t>Муниципальная программа "Развитие культуры в Елабужском муниципальном районе на 2017 - 2023 годы"</t>
  </si>
  <si>
    <t>Муниципальная программа "Развитие культуры в Елабужском муниципальном районе на 2017-2023 годы"</t>
  </si>
  <si>
    <t>99 0 00 45310</t>
  </si>
  <si>
    <t>МУНИЦИПАЛЬНОЕ КАЗЕННОЕ УЧРЕЖДЕНИЕ "МУНИЦИПАЛЬНЫЕ ЗАКУПКИ"</t>
  </si>
  <si>
    <t>Муниципальная программа "Развитие физической культуры и спорта в Елабужском муниципальном районе на 2021-2023 годы"</t>
  </si>
  <si>
    <t>12 0 00 00000</t>
  </si>
  <si>
    <t>12 1 00 00000</t>
  </si>
  <si>
    <t>12 1 01 00000</t>
  </si>
  <si>
    <t>12 1 01 48200</t>
  </si>
  <si>
    <t>12 1 02 00000</t>
  </si>
  <si>
    <t>12 1 02 12870</t>
  </si>
  <si>
    <t>10 2 01 43190</t>
  </si>
  <si>
    <t>Муниципальная программа "Развитие  молодежной политики в Елабужском муниципальном районе на 2021-2023 годы"</t>
  </si>
  <si>
    <t>Коммунальное хозяйство</t>
  </si>
  <si>
    <t>Обеспечение мероприятий по модернизации систем коммунальной инфраструктуры за счет средств Фонда содействия реформированию жилищно-коммунального хозяйства</t>
  </si>
  <si>
    <t>99 0 00 09505</t>
  </si>
  <si>
    <t>Капитальные вложения в объекты недвижимого имущества государственной (муниципальной) собственности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</si>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</sst>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80" formatCode="#,##0.0"/>
    <numFmt numFmtId="182" formatCode="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3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b/>
      <sz val="13"/>
      <color indexed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180" fontId="0" fillId="0" borderId="0" xfId="0" applyNumberFormat="1" applyFill="1"/>
    <xf numFmtId="0" fontId="0" fillId="0" borderId="0" xfId="0" applyFont="1" applyFill="1"/>
    <xf numFmtId="180" fontId="11" fillId="0" borderId="0" xfId="0" applyNumberFormat="1" applyFont="1" applyFill="1"/>
    <xf numFmtId="0" fontId="6" fillId="0" borderId="0" xfId="0" applyFont="1" applyFill="1"/>
    <xf numFmtId="180" fontId="5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justify" vertical="center" wrapText="1"/>
    </xf>
    <xf numFmtId="0" fontId="15" fillId="2" borderId="0" xfId="0" applyNumberFormat="1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justify" vertical="center" wrapText="1"/>
    </xf>
    <xf numFmtId="0" fontId="12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0" xfId="0" applyNumberFormat="1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7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wrapText="1"/>
    </xf>
    <xf numFmtId="182" fontId="2" fillId="2" borderId="0" xfId="0" applyNumberFormat="1" applyFont="1" applyFill="1" applyBorder="1" applyAlignment="1">
      <alignment horizontal="center"/>
    </xf>
    <xf numFmtId="18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182" fontId="2" fillId="2" borderId="0" xfId="0" applyNumberFormat="1" applyFont="1" applyFill="1" applyBorder="1" applyAlignment="1">
      <alignment horizontal="center" wrapText="1"/>
    </xf>
    <xf numFmtId="49" fontId="15" fillId="2" borderId="0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180" fontId="3" fillId="2" borderId="0" xfId="0" applyNumberFormat="1" applyFont="1" applyFill="1" applyBorder="1" applyAlignment="1">
      <alignment horizontal="right" wrapText="1"/>
    </xf>
    <xf numFmtId="180" fontId="2" fillId="2" borderId="0" xfId="0" applyNumberFormat="1" applyFont="1" applyFill="1" applyBorder="1" applyAlignment="1">
      <alignment horizontal="right" wrapText="1"/>
    </xf>
    <xf numFmtId="180" fontId="15" fillId="2" borderId="0" xfId="0" applyNumberFormat="1" applyFont="1" applyFill="1" applyBorder="1" applyAlignment="1">
      <alignment horizontal="right" wrapText="1"/>
    </xf>
    <xf numFmtId="180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justify" vertical="center" wrapText="1"/>
    </xf>
    <xf numFmtId="0" fontId="21" fillId="2" borderId="0" xfId="0" applyNumberFormat="1" applyFont="1" applyFill="1" applyBorder="1" applyAlignment="1">
      <alignment horizontal="justify" vertical="center" wrapText="1"/>
    </xf>
    <xf numFmtId="0" fontId="21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" wrapText="1"/>
    </xf>
    <xf numFmtId="180" fontId="21" fillId="2" borderId="0" xfId="0" applyNumberFormat="1" applyFont="1" applyFill="1" applyBorder="1" applyAlignment="1">
      <alignment horizontal="right" wrapText="1"/>
    </xf>
    <xf numFmtId="180" fontId="2" fillId="2" borderId="0" xfId="0" applyNumberFormat="1" applyFont="1" applyFill="1"/>
    <xf numFmtId="49" fontId="21" fillId="2" borderId="0" xfId="0" applyNumberFormat="1" applyFont="1" applyFill="1" applyBorder="1" applyAlignment="1">
      <alignment horizontal="center" wrapText="1"/>
    </xf>
    <xf numFmtId="180" fontId="12" fillId="2" borderId="0" xfId="0" applyNumberFormat="1" applyFont="1" applyFill="1" applyBorder="1" applyAlignment="1">
      <alignment horizontal="right" wrapText="1"/>
    </xf>
    <xf numFmtId="0" fontId="22" fillId="2" borderId="0" xfId="0" applyFont="1" applyFill="1"/>
    <xf numFmtId="0" fontId="22" fillId="2" borderId="0" xfId="0" applyFont="1" applyFill="1" applyBorder="1" applyAlignment="1">
      <alignment wrapText="1"/>
    </xf>
    <xf numFmtId="4" fontId="13" fillId="2" borderId="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180" fontId="0" fillId="2" borderId="0" xfId="0" applyNumberFormat="1" applyFont="1" applyFill="1"/>
    <xf numFmtId="4" fontId="0" fillId="2" borderId="0" xfId="0" applyNumberFormat="1" applyFont="1" applyFill="1"/>
    <xf numFmtId="4" fontId="0" fillId="2" borderId="0" xfId="0" applyNumberFormat="1" applyFill="1"/>
    <xf numFmtId="4" fontId="0" fillId="0" borderId="0" xfId="1" applyNumberFormat="1" applyFont="1" applyFill="1"/>
    <xf numFmtId="4" fontId="9" fillId="2" borderId="0" xfId="1" applyNumberFormat="1" applyFont="1" applyFill="1"/>
    <xf numFmtId="4" fontId="0" fillId="0" borderId="0" xfId="0" applyNumberFormat="1" applyFill="1"/>
    <xf numFmtId="49" fontId="2" fillId="0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23" fillId="2" borderId="0" xfId="0" applyFont="1" applyFill="1" applyBorder="1" applyAlignment="1">
      <alignment horizontal="justify" wrapText="1"/>
    </xf>
    <xf numFmtId="0" fontId="2" fillId="2" borderId="0" xfId="0" applyNumberFormat="1" applyFont="1" applyFill="1" applyBorder="1" applyAlignment="1">
      <alignment horizontal="justify" wrapText="1"/>
    </xf>
    <xf numFmtId="0" fontId="21" fillId="2" borderId="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justify" wrapText="1"/>
    </xf>
    <xf numFmtId="0" fontId="21" fillId="2" borderId="0" xfId="0" applyFont="1" applyFill="1" applyBorder="1" applyAlignment="1">
      <alignment horizontal="justify" wrapText="1"/>
    </xf>
    <xf numFmtId="0" fontId="22" fillId="2" borderId="0" xfId="0" applyFont="1" applyFill="1" applyBorder="1"/>
    <xf numFmtId="180" fontId="0" fillId="2" borderId="0" xfId="0" applyNumberFormat="1" applyFill="1"/>
    <xf numFmtId="0" fontId="2" fillId="2" borderId="0" xfId="0" applyNumberFormat="1" applyFont="1" applyFill="1" applyBorder="1" applyAlignment="1">
      <alignment horizontal="justify" vertical="top" wrapText="1"/>
    </xf>
    <xf numFmtId="180" fontId="13" fillId="2" borderId="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K534"/>
  <sheetViews>
    <sheetView tabSelected="1" view="pageBreakPreview" zoomScale="93" zoomScaleNormal="91" zoomScaleSheetLayoutView="93" workbookViewId="0">
      <selection activeCell="Q504" sqref="Q504"/>
    </sheetView>
  </sheetViews>
  <sheetFormatPr defaultColWidth="9.109375" defaultRowHeight="13.2" x14ac:dyDescent="0.25"/>
  <cols>
    <col min="1" max="1" width="60.88671875" style="1" customWidth="1"/>
    <col min="2" max="2" width="7.88671875" style="8" customWidth="1"/>
    <col min="3" max="3" width="5.6640625" style="1" customWidth="1"/>
    <col min="4" max="4" width="5.88671875" style="1" customWidth="1"/>
    <col min="5" max="5" width="14.88671875" style="1" customWidth="1"/>
    <col min="6" max="6" width="4.44140625" style="1" customWidth="1"/>
    <col min="7" max="8" width="15.33203125" style="1" hidden="1" customWidth="1"/>
    <col min="9" max="9" width="13.44140625" style="69" bestFit="1" customWidth="1"/>
    <col min="10" max="10" width="16" style="69" bestFit="1" customWidth="1"/>
    <col min="11" max="16384" width="9.109375" style="1"/>
  </cols>
  <sheetData>
    <row r="1" spans="1:10" ht="13.8" x14ac:dyDescent="0.25">
      <c r="D1" s="14"/>
      <c r="E1" s="14"/>
      <c r="F1" s="13"/>
    </row>
    <row r="2" spans="1:10" ht="15.6" x14ac:dyDescent="0.3">
      <c r="D2" s="14"/>
      <c r="E2" s="14"/>
      <c r="F2" s="13"/>
      <c r="J2" s="68" t="s">
        <v>92</v>
      </c>
    </row>
    <row r="3" spans="1:10" ht="15.6" x14ac:dyDescent="0.3">
      <c r="A3" s="3"/>
      <c r="B3" s="9"/>
      <c r="C3" s="3"/>
      <c r="D3" s="3"/>
      <c r="E3" s="3"/>
      <c r="F3" s="11"/>
    </row>
    <row r="4" spans="1:10" ht="18" x14ac:dyDescent="0.3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4" customFormat="1" ht="18" x14ac:dyDescent="0.35">
      <c r="A5" s="92" t="s">
        <v>95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s="4" customFormat="1" ht="18" x14ac:dyDescent="0.35">
      <c r="A6" s="92" t="s">
        <v>231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s="4" customFormat="1" ht="17.399999999999999" x14ac:dyDescent="0.3">
      <c r="A7" s="16"/>
      <c r="B7" s="16"/>
      <c r="C7" s="16"/>
      <c r="D7" s="16"/>
      <c r="E7" s="16"/>
      <c r="F7" s="16"/>
      <c r="G7" s="15"/>
      <c r="H7" s="15"/>
      <c r="I7" s="15"/>
      <c r="J7" s="15"/>
    </row>
    <row r="8" spans="1:10" s="4" customFormat="1" ht="18" x14ac:dyDescent="0.35">
      <c r="A8" s="18"/>
      <c r="B8" s="17"/>
      <c r="C8" s="18"/>
      <c r="D8" s="18"/>
      <c r="E8" s="18"/>
      <c r="F8" s="18"/>
      <c r="G8" s="15"/>
      <c r="H8" s="15"/>
      <c r="I8" s="15"/>
      <c r="J8" s="68" t="s">
        <v>94</v>
      </c>
    </row>
    <row r="9" spans="1:10" s="4" customFormat="1" ht="17.399999999999999" x14ac:dyDescent="0.3">
      <c r="A9" s="89" t="s">
        <v>1</v>
      </c>
      <c r="B9" s="90" t="s">
        <v>86</v>
      </c>
      <c r="C9" s="88" t="s">
        <v>2</v>
      </c>
      <c r="D9" s="88" t="s">
        <v>96</v>
      </c>
      <c r="E9" s="88" t="s">
        <v>156</v>
      </c>
      <c r="F9" s="88" t="s">
        <v>3</v>
      </c>
      <c r="G9" s="88" t="s">
        <v>97</v>
      </c>
      <c r="H9" s="88"/>
      <c r="I9" s="88" t="s">
        <v>97</v>
      </c>
      <c r="J9" s="88"/>
    </row>
    <row r="10" spans="1:10" ht="15.6" x14ac:dyDescent="0.25">
      <c r="A10" s="89"/>
      <c r="B10" s="90"/>
      <c r="C10" s="88"/>
      <c r="D10" s="88"/>
      <c r="E10" s="93"/>
      <c r="F10" s="88"/>
      <c r="G10" s="57" t="s">
        <v>186</v>
      </c>
      <c r="H10" s="57" t="s">
        <v>247</v>
      </c>
      <c r="I10" s="67" t="s">
        <v>229</v>
      </c>
      <c r="J10" s="67" t="s">
        <v>230</v>
      </c>
    </row>
    <row r="11" spans="1:10" s="5" customFormat="1" ht="31.2" hidden="1" x14ac:dyDescent="0.3">
      <c r="A11" s="53" t="s">
        <v>109</v>
      </c>
      <c r="B11" s="29">
        <v>801</v>
      </c>
      <c r="C11" s="30"/>
      <c r="D11" s="30"/>
      <c r="E11" s="30"/>
      <c r="F11" s="30"/>
      <c r="G11" s="49">
        <f>G12</f>
        <v>18871.500000000004</v>
      </c>
      <c r="H11" s="49">
        <f>H12</f>
        <v>18952.7</v>
      </c>
      <c r="I11" s="49">
        <f>I12</f>
        <v>18399.8</v>
      </c>
      <c r="J11" s="49">
        <f>J12</f>
        <v>18005.2</v>
      </c>
    </row>
    <row r="12" spans="1:10" ht="15.6" hidden="1" x14ac:dyDescent="0.3">
      <c r="A12" s="22" t="s">
        <v>110</v>
      </c>
      <c r="B12" s="31">
        <v>801</v>
      </c>
      <c r="C12" s="32" t="s">
        <v>4</v>
      </c>
      <c r="D12" s="33"/>
      <c r="E12" s="33"/>
      <c r="F12" s="32"/>
      <c r="G12" s="50">
        <f>G13+G17+G23</f>
        <v>18871.500000000004</v>
      </c>
      <c r="H12" s="50">
        <f>H13+H17+H23</f>
        <v>18952.7</v>
      </c>
      <c r="I12" s="50">
        <f>I13+I17+I23</f>
        <v>18399.8</v>
      </c>
      <c r="J12" s="50">
        <f>J13+J17+J23</f>
        <v>18005.2</v>
      </c>
    </row>
    <row r="13" spans="1:10" ht="31.2" hidden="1" x14ac:dyDescent="0.3">
      <c r="A13" s="22" t="s">
        <v>5</v>
      </c>
      <c r="B13" s="31">
        <v>801</v>
      </c>
      <c r="C13" s="32" t="s">
        <v>4</v>
      </c>
      <c r="D13" s="32" t="s">
        <v>6</v>
      </c>
      <c r="E13" s="32"/>
      <c r="F13" s="32"/>
      <c r="G13" s="50">
        <f t="shared" ref="G13:J15" si="0">G14</f>
        <v>1856.8</v>
      </c>
      <c r="H13" s="50">
        <f t="shared" si="0"/>
        <v>1856.8</v>
      </c>
      <c r="I13" s="50">
        <f t="shared" si="0"/>
        <v>1856.8</v>
      </c>
      <c r="J13" s="50">
        <f t="shared" si="0"/>
        <v>1856.8</v>
      </c>
    </row>
    <row r="14" spans="1:10" ht="15.6" hidden="1" x14ac:dyDescent="0.3">
      <c r="A14" s="22" t="s">
        <v>80</v>
      </c>
      <c r="B14" s="31">
        <v>801</v>
      </c>
      <c r="C14" s="32" t="s">
        <v>4</v>
      </c>
      <c r="D14" s="32" t="s">
        <v>6</v>
      </c>
      <c r="E14" s="32" t="s">
        <v>98</v>
      </c>
      <c r="F14" s="32"/>
      <c r="G14" s="50">
        <f t="shared" si="0"/>
        <v>1856.8</v>
      </c>
      <c r="H14" s="50">
        <f t="shared" si="0"/>
        <v>1856.8</v>
      </c>
      <c r="I14" s="50">
        <f t="shared" si="0"/>
        <v>1856.8</v>
      </c>
      <c r="J14" s="50">
        <f t="shared" si="0"/>
        <v>1856.8</v>
      </c>
    </row>
    <row r="15" spans="1:10" ht="15.6" hidden="1" x14ac:dyDescent="0.3">
      <c r="A15" s="22" t="s">
        <v>7</v>
      </c>
      <c r="B15" s="31">
        <v>801</v>
      </c>
      <c r="C15" s="32" t="s">
        <v>4</v>
      </c>
      <c r="D15" s="32" t="s">
        <v>6</v>
      </c>
      <c r="E15" s="32" t="s">
        <v>99</v>
      </c>
      <c r="F15" s="32"/>
      <c r="G15" s="50">
        <f t="shared" si="0"/>
        <v>1856.8</v>
      </c>
      <c r="H15" s="50">
        <f t="shared" si="0"/>
        <v>1856.8</v>
      </c>
      <c r="I15" s="50">
        <f t="shared" si="0"/>
        <v>1856.8</v>
      </c>
      <c r="J15" s="50">
        <f t="shared" si="0"/>
        <v>1856.8</v>
      </c>
    </row>
    <row r="16" spans="1:10" ht="69" hidden="1" customHeight="1" x14ac:dyDescent="0.3">
      <c r="A16" s="22" t="s">
        <v>42</v>
      </c>
      <c r="B16" s="31">
        <v>801</v>
      </c>
      <c r="C16" s="32" t="s">
        <v>4</v>
      </c>
      <c r="D16" s="32" t="s">
        <v>6</v>
      </c>
      <c r="E16" s="32" t="s">
        <v>99</v>
      </c>
      <c r="F16" s="32">
        <v>100</v>
      </c>
      <c r="G16" s="50">
        <v>1856.8</v>
      </c>
      <c r="H16" s="50">
        <v>1856.8</v>
      </c>
      <c r="I16" s="50">
        <f>G16</f>
        <v>1856.8</v>
      </c>
      <c r="J16" s="50">
        <f>H16</f>
        <v>1856.8</v>
      </c>
    </row>
    <row r="17" spans="1:10" ht="31.2" hidden="1" x14ac:dyDescent="0.3">
      <c r="A17" s="22" t="s">
        <v>8</v>
      </c>
      <c r="B17" s="31">
        <v>801</v>
      </c>
      <c r="C17" s="32" t="s">
        <v>4</v>
      </c>
      <c r="D17" s="32" t="s">
        <v>9</v>
      </c>
      <c r="E17" s="32"/>
      <c r="F17" s="32"/>
      <c r="G17" s="50">
        <f>G18</f>
        <v>16735.800000000003</v>
      </c>
      <c r="H17" s="50">
        <f t="shared" ref="H17:J18" si="1">H18</f>
        <v>16817</v>
      </c>
      <c r="I17" s="50">
        <f t="shared" si="1"/>
        <v>16271</v>
      </c>
      <c r="J17" s="50">
        <f t="shared" si="1"/>
        <v>15883.4</v>
      </c>
    </row>
    <row r="18" spans="1:10" ht="15.6" hidden="1" x14ac:dyDescent="0.3">
      <c r="A18" s="22" t="s">
        <v>80</v>
      </c>
      <c r="B18" s="31">
        <v>801</v>
      </c>
      <c r="C18" s="32" t="s">
        <v>4</v>
      </c>
      <c r="D18" s="32" t="s">
        <v>9</v>
      </c>
      <c r="E18" s="32" t="s">
        <v>98</v>
      </c>
      <c r="F18" s="32"/>
      <c r="G18" s="50">
        <f>G19</f>
        <v>16735.800000000003</v>
      </c>
      <c r="H18" s="50">
        <f t="shared" si="1"/>
        <v>16817</v>
      </c>
      <c r="I18" s="50">
        <f t="shared" si="1"/>
        <v>16271</v>
      </c>
      <c r="J18" s="50">
        <f t="shared" si="1"/>
        <v>15883.4</v>
      </c>
    </row>
    <row r="19" spans="1:10" ht="15.6" hidden="1" x14ac:dyDescent="0.3">
      <c r="A19" s="22" t="s">
        <v>10</v>
      </c>
      <c r="B19" s="31">
        <v>801</v>
      </c>
      <c r="C19" s="32" t="s">
        <v>4</v>
      </c>
      <c r="D19" s="32" t="s">
        <v>9</v>
      </c>
      <c r="E19" s="32" t="s">
        <v>100</v>
      </c>
      <c r="F19" s="32"/>
      <c r="G19" s="50">
        <f>G20+G21+G22</f>
        <v>16735.800000000003</v>
      </c>
      <c r="H19" s="50">
        <f>H20+H21+H22</f>
        <v>16817</v>
      </c>
      <c r="I19" s="50">
        <f>I20+I21+I22</f>
        <v>16271</v>
      </c>
      <c r="J19" s="50">
        <f>J20+J21+J22</f>
        <v>15883.4</v>
      </c>
    </row>
    <row r="20" spans="1:10" ht="68.25" hidden="1" customHeight="1" x14ac:dyDescent="0.3">
      <c r="A20" s="22" t="s">
        <v>42</v>
      </c>
      <c r="B20" s="31">
        <v>801</v>
      </c>
      <c r="C20" s="32" t="s">
        <v>4</v>
      </c>
      <c r="D20" s="32" t="s">
        <v>9</v>
      </c>
      <c r="E20" s="32" t="s">
        <v>100</v>
      </c>
      <c r="F20" s="32">
        <v>100</v>
      </c>
      <c r="G20" s="50">
        <v>8219.7999999999993</v>
      </c>
      <c r="H20" s="50">
        <v>8219.7999999999993</v>
      </c>
      <c r="I20" s="50">
        <f>G20</f>
        <v>8219.7999999999993</v>
      </c>
      <c r="J20" s="50">
        <f>H20</f>
        <v>8219.7999999999993</v>
      </c>
    </row>
    <row r="21" spans="1:10" ht="31.2" hidden="1" x14ac:dyDescent="0.3">
      <c r="A21" s="23" t="s">
        <v>91</v>
      </c>
      <c r="B21" s="31">
        <v>801</v>
      </c>
      <c r="C21" s="34" t="s">
        <v>4</v>
      </c>
      <c r="D21" s="34" t="s">
        <v>9</v>
      </c>
      <c r="E21" s="35" t="s">
        <v>100</v>
      </c>
      <c r="F21" s="34">
        <v>200</v>
      </c>
      <c r="G21" s="51">
        <v>8239.1</v>
      </c>
      <c r="H21" s="51">
        <v>8320.2999999999993</v>
      </c>
      <c r="I21" s="50">
        <f>ROUND(G21*0.975-(I16+I20)*0.025,1)</f>
        <v>7781.2</v>
      </c>
      <c r="J21" s="50">
        <f>ROUND(H21*0.95-(J16+J20)*0.05,1)</f>
        <v>7400.5</v>
      </c>
    </row>
    <row r="22" spans="1:10" ht="15.6" hidden="1" x14ac:dyDescent="0.3">
      <c r="A22" s="23" t="s">
        <v>43</v>
      </c>
      <c r="B22" s="31">
        <v>801</v>
      </c>
      <c r="C22" s="34" t="s">
        <v>4</v>
      </c>
      <c r="D22" s="34" t="s">
        <v>9</v>
      </c>
      <c r="E22" s="35" t="s">
        <v>100</v>
      </c>
      <c r="F22" s="34">
        <v>800</v>
      </c>
      <c r="G22" s="63">
        <v>276.89999999999998</v>
      </c>
      <c r="H22" s="63">
        <v>276.89999999999998</v>
      </c>
      <c r="I22" s="50">
        <f>ROUND(G22*0.975,1)</f>
        <v>270</v>
      </c>
      <c r="J22" s="50">
        <f>ROUND(H22*0.95,1)</f>
        <v>263.10000000000002</v>
      </c>
    </row>
    <row r="23" spans="1:10" ht="15.6" hidden="1" x14ac:dyDescent="0.3">
      <c r="A23" s="23" t="s">
        <v>11</v>
      </c>
      <c r="B23" s="31">
        <v>801</v>
      </c>
      <c r="C23" s="34" t="s">
        <v>4</v>
      </c>
      <c r="D23" s="34">
        <v>13</v>
      </c>
      <c r="E23" s="34"/>
      <c r="F23" s="34"/>
      <c r="G23" s="51">
        <f>G24+G28+G32</f>
        <v>278.89999999999998</v>
      </c>
      <c r="H23" s="51">
        <f>H24+H28+H32</f>
        <v>278.89999999999998</v>
      </c>
      <c r="I23" s="51">
        <f>I24+I28+I32</f>
        <v>272</v>
      </c>
      <c r="J23" s="51">
        <f>J24+J28+J32</f>
        <v>265</v>
      </c>
    </row>
    <row r="24" spans="1:10" ht="46.8" hidden="1" x14ac:dyDescent="0.3">
      <c r="A24" s="22" t="s">
        <v>257</v>
      </c>
      <c r="B24" s="55">
        <v>801</v>
      </c>
      <c r="C24" s="32" t="s">
        <v>4</v>
      </c>
      <c r="D24" s="32">
        <v>13</v>
      </c>
      <c r="E24" s="76" t="s">
        <v>254</v>
      </c>
      <c r="F24" s="32"/>
      <c r="G24" s="51">
        <f>G25</f>
        <v>44</v>
      </c>
      <c r="H24" s="51">
        <f t="shared" ref="H24:J25" si="2">H25</f>
        <v>44</v>
      </c>
      <c r="I24" s="51">
        <f t="shared" si="2"/>
        <v>42.9</v>
      </c>
      <c r="J24" s="51">
        <f t="shared" si="2"/>
        <v>41.8</v>
      </c>
    </row>
    <row r="25" spans="1:10" ht="46.8" hidden="1" x14ac:dyDescent="0.3">
      <c r="A25" s="54" t="s">
        <v>258</v>
      </c>
      <c r="B25" s="55">
        <v>801</v>
      </c>
      <c r="C25" s="32" t="s">
        <v>4</v>
      </c>
      <c r="D25" s="32">
        <v>13</v>
      </c>
      <c r="E25" s="76" t="s">
        <v>255</v>
      </c>
      <c r="F25" s="32"/>
      <c r="G25" s="51">
        <f>G26</f>
        <v>44</v>
      </c>
      <c r="H25" s="51">
        <f t="shared" si="2"/>
        <v>44</v>
      </c>
      <c r="I25" s="51">
        <f t="shared" si="2"/>
        <v>42.9</v>
      </c>
      <c r="J25" s="51">
        <f t="shared" si="2"/>
        <v>41.8</v>
      </c>
    </row>
    <row r="26" spans="1:10" ht="31.2" hidden="1" x14ac:dyDescent="0.3">
      <c r="A26" s="54" t="s">
        <v>259</v>
      </c>
      <c r="B26" s="36">
        <v>801</v>
      </c>
      <c r="C26" s="32" t="s">
        <v>4</v>
      </c>
      <c r="D26" s="32">
        <v>13</v>
      </c>
      <c r="E26" s="76" t="s">
        <v>256</v>
      </c>
      <c r="F26" s="32"/>
      <c r="G26" s="50">
        <f>G27</f>
        <v>44</v>
      </c>
      <c r="H26" s="50">
        <f>H27</f>
        <v>44</v>
      </c>
      <c r="I26" s="50">
        <f>I27</f>
        <v>42.9</v>
      </c>
      <c r="J26" s="50">
        <f>J27</f>
        <v>41.8</v>
      </c>
    </row>
    <row r="27" spans="1:10" ht="31.2" hidden="1" x14ac:dyDescent="0.3">
      <c r="A27" s="54" t="s">
        <v>91</v>
      </c>
      <c r="B27" s="36">
        <v>801</v>
      </c>
      <c r="C27" s="32" t="s">
        <v>4</v>
      </c>
      <c r="D27" s="32">
        <v>13</v>
      </c>
      <c r="E27" s="76" t="s">
        <v>256</v>
      </c>
      <c r="F27" s="32">
        <v>200</v>
      </c>
      <c r="G27" s="50">
        <v>44</v>
      </c>
      <c r="H27" s="50">
        <v>44</v>
      </c>
      <c r="I27" s="50">
        <f>ROUND(G27*0.975,1)</f>
        <v>42.9</v>
      </c>
      <c r="J27" s="50">
        <f>ROUND(H27*0.95,1)</f>
        <v>41.8</v>
      </c>
    </row>
    <row r="28" spans="1:10" ht="31.2" hidden="1" x14ac:dyDescent="0.3">
      <c r="A28" s="22" t="s">
        <v>249</v>
      </c>
      <c r="B28" s="55">
        <v>801</v>
      </c>
      <c r="C28" s="32" t="s">
        <v>4</v>
      </c>
      <c r="D28" s="32">
        <v>13</v>
      </c>
      <c r="E28" s="59" t="s">
        <v>248</v>
      </c>
      <c r="F28" s="34"/>
      <c r="G28" s="51">
        <f>G29</f>
        <v>50</v>
      </c>
      <c r="H28" s="51">
        <f t="shared" ref="H28:J29" si="3">H29</f>
        <v>50</v>
      </c>
      <c r="I28" s="51">
        <f t="shared" si="3"/>
        <v>48.8</v>
      </c>
      <c r="J28" s="51">
        <f t="shared" si="3"/>
        <v>47.5</v>
      </c>
    </row>
    <row r="29" spans="1:10" ht="62.4" hidden="1" x14ac:dyDescent="0.3">
      <c r="A29" s="54" t="s">
        <v>252</v>
      </c>
      <c r="B29" s="55">
        <v>801</v>
      </c>
      <c r="C29" s="32" t="s">
        <v>4</v>
      </c>
      <c r="D29" s="32">
        <v>13</v>
      </c>
      <c r="E29" s="76" t="s">
        <v>250</v>
      </c>
      <c r="F29" s="34"/>
      <c r="G29" s="51">
        <f>G30</f>
        <v>50</v>
      </c>
      <c r="H29" s="51">
        <f t="shared" si="3"/>
        <v>50</v>
      </c>
      <c r="I29" s="51">
        <f t="shared" si="3"/>
        <v>48.8</v>
      </c>
      <c r="J29" s="51">
        <f t="shared" si="3"/>
        <v>47.5</v>
      </c>
    </row>
    <row r="30" spans="1:10" ht="31.2" hidden="1" x14ac:dyDescent="0.3">
      <c r="A30" s="54" t="s">
        <v>253</v>
      </c>
      <c r="B30" s="55">
        <v>801</v>
      </c>
      <c r="C30" s="32" t="s">
        <v>4</v>
      </c>
      <c r="D30" s="32">
        <v>13</v>
      </c>
      <c r="E30" s="76" t="s">
        <v>251</v>
      </c>
      <c r="F30" s="32"/>
      <c r="G30" s="50">
        <f>G31</f>
        <v>50</v>
      </c>
      <c r="H30" s="50">
        <f>H31</f>
        <v>50</v>
      </c>
      <c r="I30" s="50">
        <f>I31</f>
        <v>48.8</v>
      </c>
      <c r="J30" s="50">
        <f>J31</f>
        <v>47.5</v>
      </c>
    </row>
    <row r="31" spans="1:10" ht="31.2" hidden="1" x14ac:dyDescent="0.3">
      <c r="A31" s="54" t="s">
        <v>91</v>
      </c>
      <c r="B31" s="55">
        <v>801</v>
      </c>
      <c r="C31" s="32" t="s">
        <v>4</v>
      </c>
      <c r="D31" s="32">
        <v>13</v>
      </c>
      <c r="E31" s="76" t="s">
        <v>251</v>
      </c>
      <c r="F31" s="32">
        <v>200</v>
      </c>
      <c r="G31" s="50">
        <v>50</v>
      </c>
      <c r="H31" s="50">
        <v>50</v>
      </c>
      <c r="I31" s="50">
        <f>ROUND(G31*0.975,1)</f>
        <v>48.8</v>
      </c>
      <c r="J31" s="50">
        <f>ROUND(H31*0.95,1)</f>
        <v>47.5</v>
      </c>
    </row>
    <row r="32" spans="1:10" ht="15.6" hidden="1" x14ac:dyDescent="0.3">
      <c r="A32" s="23" t="s">
        <v>80</v>
      </c>
      <c r="B32" s="31">
        <v>801</v>
      </c>
      <c r="C32" s="34" t="s">
        <v>4</v>
      </c>
      <c r="D32" s="34">
        <v>13</v>
      </c>
      <c r="E32" s="35" t="s">
        <v>98</v>
      </c>
      <c r="F32" s="34"/>
      <c r="G32" s="51">
        <f>G33+G35</f>
        <v>184.9</v>
      </c>
      <c r="H32" s="51">
        <f>H33+H35</f>
        <v>184.9</v>
      </c>
      <c r="I32" s="51">
        <f>I33+I35</f>
        <v>180.3</v>
      </c>
      <c r="J32" s="51">
        <f>J33+J35</f>
        <v>175.7</v>
      </c>
    </row>
    <row r="33" spans="1:10" ht="31.2" hidden="1" x14ac:dyDescent="0.3">
      <c r="A33" s="23" t="s">
        <v>39</v>
      </c>
      <c r="B33" s="31">
        <v>801</v>
      </c>
      <c r="C33" s="34" t="s">
        <v>4</v>
      </c>
      <c r="D33" s="34">
        <v>13</v>
      </c>
      <c r="E33" s="35" t="s">
        <v>101</v>
      </c>
      <c r="F33" s="34"/>
      <c r="G33" s="51">
        <f>G34</f>
        <v>154.9</v>
      </c>
      <c r="H33" s="51">
        <f>H34</f>
        <v>154.9</v>
      </c>
      <c r="I33" s="50">
        <f>I34</f>
        <v>151</v>
      </c>
      <c r="J33" s="50">
        <f>J34</f>
        <v>147.19999999999999</v>
      </c>
    </row>
    <row r="34" spans="1:10" ht="15.6" hidden="1" x14ac:dyDescent="0.3">
      <c r="A34" s="23" t="s">
        <v>43</v>
      </c>
      <c r="B34" s="31">
        <v>801</v>
      </c>
      <c r="C34" s="34" t="s">
        <v>4</v>
      </c>
      <c r="D34" s="34">
        <v>13</v>
      </c>
      <c r="E34" s="35" t="s">
        <v>101</v>
      </c>
      <c r="F34" s="34">
        <v>800</v>
      </c>
      <c r="G34" s="51">
        <f>123.6+31.3</f>
        <v>154.9</v>
      </c>
      <c r="H34" s="51">
        <f>123.6+31.3</f>
        <v>154.9</v>
      </c>
      <c r="I34" s="50">
        <f>ROUND(G34*0.975,1)</f>
        <v>151</v>
      </c>
      <c r="J34" s="50">
        <f>ROUND(H34*0.95,1)</f>
        <v>147.19999999999999</v>
      </c>
    </row>
    <row r="35" spans="1:10" ht="15.6" hidden="1" x14ac:dyDescent="0.3">
      <c r="A35" s="58" t="s">
        <v>187</v>
      </c>
      <c r="B35" s="55">
        <v>801</v>
      </c>
      <c r="C35" s="59" t="s">
        <v>4</v>
      </c>
      <c r="D35" s="59">
        <v>13</v>
      </c>
      <c r="E35" s="59" t="s">
        <v>188</v>
      </c>
      <c r="F35" s="59"/>
      <c r="G35" s="60">
        <f>G36</f>
        <v>30</v>
      </c>
      <c r="H35" s="60">
        <f>H36</f>
        <v>30</v>
      </c>
      <c r="I35" s="50">
        <f>I36</f>
        <v>29.3</v>
      </c>
      <c r="J35" s="50">
        <f>J36</f>
        <v>28.5</v>
      </c>
    </row>
    <row r="36" spans="1:10" ht="31.2" hidden="1" x14ac:dyDescent="0.3">
      <c r="A36" s="54" t="s">
        <v>91</v>
      </c>
      <c r="B36" s="55">
        <v>801</v>
      </c>
      <c r="C36" s="59" t="s">
        <v>4</v>
      </c>
      <c r="D36" s="59">
        <v>13</v>
      </c>
      <c r="E36" s="59" t="s">
        <v>188</v>
      </c>
      <c r="F36" s="59">
        <v>200</v>
      </c>
      <c r="G36" s="60">
        <v>30</v>
      </c>
      <c r="H36" s="60">
        <v>30</v>
      </c>
      <c r="I36" s="50">
        <f>ROUND(G36*0.975,1)</f>
        <v>29.3</v>
      </c>
      <c r="J36" s="50">
        <f>ROUND(H36*0.95,1)</f>
        <v>28.5</v>
      </c>
    </row>
    <row r="37" spans="1:10" s="5" customFormat="1" ht="31.2" hidden="1" x14ac:dyDescent="0.3">
      <c r="A37" s="53" t="s">
        <v>157</v>
      </c>
      <c r="B37" s="29">
        <v>803</v>
      </c>
      <c r="C37" s="30"/>
      <c r="D37" s="30"/>
      <c r="E37" s="30"/>
      <c r="F37" s="30"/>
      <c r="G37" s="49">
        <f>G38</f>
        <v>7684.4000000000005</v>
      </c>
      <c r="H37" s="49">
        <f t="shared" ref="G37:J38" si="4">H38</f>
        <v>7719.6</v>
      </c>
      <c r="I37" s="49">
        <f t="shared" si="4"/>
        <v>7492.3</v>
      </c>
      <c r="J37" s="49">
        <f t="shared" si="4"/>
        <v>7333.6</v>
      </c>
    </row>
    <row r="38" spans="1:10" ht="15.6" hidden="1" x14ac:dyDescent="0.3">
      <c r="A38" s="22" t="s">
        <v>110</v>
      </c>
      <c r="B38" s="31">
        <v>803</v>
      </c>
      <c r="C38" s="32" t="s">
        <v>4</v>
      </c>
      <c r="D38" s="32"/>
      <c r="E38" s="32"/>
      <c r="F38" s="32"/>
      <c r="G38" s="50">
        <f t="shared" si="4"/>
        <v>7684.4000000000005</v>
      </c>
      <c r="H38" s="50">
        <f t="shared" si="4"/>
        <v>7719.6</v>
      </c>
      <c r="I38" s="50">
        <f t="shared" si="4"/>
        <v>7492.3</v>
      </c>
      <c r="J38" s="50">
        <f t="shared" si="4"/>
        <v>7333.6</v>
      </c>
    </row>
    <row r="39" spans="1:10" ht="15.6" hidden="1" x14ac:dyDescent="0.3">
      <c r="A39" s="22" t="s">
        <v>11</v>
      </c>
      <c r="B39" s="31">
        <v>803</v>
      </c>
      <c r="C39" s="32" t="s">
        <v>4</v>
      </c>
      <c r="D39" s="32">
        <v>13</v>
      </c>
      <c r="E39" s="32"/>
      <c r="F39" s="32"/>
      <c r="G39" s="50">
        <f>G40+G44</f>
        <v>7684.4000000000005</v>
      </c>
      <c r="H39" s="50">
        <f>H40+H44</f>
        <v>7719.6</v>
      </c>
      <c r="I39" s="50">
        <f>I40+I44</f>
        <v>7492.3</v>
      </c>
      <c r="J39" s="50">
        <f>J40+J44</f>
        <v>7333.6</v>
      </c>
    </row>
    <row r="40" spans="1:10" ht="46.8" hidden="1" x14ac:dyDescent="0.3">
      <c r="A40" s="22" t="s">
        <v>257</v>
      </c>
      <c r="B40" s="55">
        <v>803</v>
      </c>
      <c r="C40" s="32" t="s">
        <v>4</v>
      </c>
      <c r="D40" s="32">
        <v>13</v>
      </c>
      <c r="E40" s="76" t="s">
        <v>254</v>
      </c>
      <c r="F40" s="32"/>
      <c r="G40" s="50">
        <f t="shared" ref="G40:J42" si="5">G41</f>
        <v>28</v>
      </c>
      <c r="H40" s="50">
        <f t="shared" si="5"/>
        <v>28</v>
      </c>
      <c r="I40" s="50">
        <f t="shared" si="5"/>
        <v>27.3</v>
      </c>
      <c r="J40" s="50">
        <f t="shared" si="5"/>
        <v>26.6</v>
      </c>
    </row>
    <row r="41" spans="1:10" ht="46.8" hidden="1" x14ac:dyDescent="0.3">
      <c r="A41" s="54" t="s">
        <v>258</v>
      </c>
      <c r="B41" s="55">
        <v>803</v>
      </c>
      <c r="C41" s="32" t="s">
        <v>4</v>
      </c>
      <c r="D41" s="32">
        <v>13</v>
      </c>
      <c r="E41" s="76" t="s">
        <v>255</v>
      </c>
      <c r="F41" s="32"/>
      <c r="G41" s="50">
        <f t="shared" si="5"/>
        <v>28</v>
      </c>
      <c r="H41" s="50">
        <f t="shared" si="5"/>
        <v>28</v>
      </c>
      <c r="I41" s="50">
        <f t="shared" si="5"/>
        <v>27.3</v>
      </c>
      <c r="J41" s="50">
        <f t="shared" si="5"/>
        <v>26.6</v>
      </c>
    </row>
    <row r="42" spans="1:10" ht="31.2" hidden="1" x14ac:dyDescent="0.3">
      <c r="A42" s="54" t="s">
        <v>259</v>
      </c>
      <c r="B42" s="55">
        <v>803</v>
      </c>
      <c r="C42" s="32" t="s">
        <v>4</v>
      </c>
      <c r="D42" s="32">
        <v>13</v>
      </c>
      <c r="E42" s="76" t="s">
        <v>256</v>
      </c>
      <c r="F42" s="32"/>
      <c r="G42" s="50">
        <f t="shared" si="5"/>
        <v>28</v>
      </c>
      <c r="H42" s="50">
        <f t="shared" si="5"/>
        <v>28</v>
      </c>
      <c r="I42" s="50">
        <f t="shared" si="5"/>
        <v>27.3</v>
      </c>
      <c r="J42" s="50">
        <f t="shared" si="5"/>
        <v>26.6</v>
      </c>
    </row>
    <row r="43" spans="1:10" ht="31.2" hidden="1" x14ac:dyDescent="0.3">
      <c r="A43" s="54" t="s">
        <v>91</v>
      </c>
      <c r="B43" s="55">
        <v>803</v>
      </c>
      <c r="C43" s="32" t="s">
        <v>4</v>
      </c>
      <c r="D43" s="32">
        <v>13</v>
      </c>
      <c r="E43" s="76" t="s">
        <v>256</v>
      </c>
      <c r="F43" s="32">
        <v>200</v>
      </c>
      <c r="G43" s="50">
        <v>28</v>
      </c>
      <c r="H43" s="50">
        <v>28</v>
      </c>
      <c r="I43" s="50">
        <f>ROUND(G43*0.975,1)</f>
        <v>27.3</v>
      </c>
      <c r="J43" s="50">
        <f>ROUND(H43*0.95,1)</f>
        <v>26.6</v>
      </c>
    </row>
    <row r="44" spans="1:10" ht="15.6" hidden="1" x14ac:dyDescent="0.3">
      <c r="A44" s="22" t="s">
        <v>80</v>
      </c>
      <c r="B44" s="31">
        <v>803</v>
      </c>
      <c r="C44" s="32" t="s">
        <v>4</v>
      </c>
      <c r="D44" s="32">
        <v>13</v>
      </c>
      <c r="E44" s="32" t="s">
        <v>98</v>
      </c>
      <c r="F44" s="32"/>
      <c r="G44" s="50">
        <f>G45+G49+G51</f>
        <v>7656.4000000000005</v>
      </c>
      <c r="H44" s="50">
        <f>H45+H49+H51</f>
        <v>7691.6</v>
      </c>
      <c r="I44" s="50">
        <f>I45+I49+I51</f>
        <v>7465</v>
      </c>
      <c r="J44" s="50">
        <f>J45+J49+J51</f>
        <v>7307</v>
      </c>
    </row>
    <row r="45" spans="1:10" ht="15.6" hidden="1" x14ac:dyDescent="0.3">
      <c r="A45" s="22" t="s">
        <v>10</v>
      </c>
      <c r="B45" s="31">
        <v>803</v>
      </c>
      <c r="C45" s="32" t="s">
        <v>4</v>
      </c>
      <c r="D45" s="32">
        <v>13</v>
      </c>
      <c r="E45" s="32" t="s">
        <v>100</v>
      </c>
      <c r="F45" s="32"/>
      <c r="G45" s="50">
        <f>G46+G47+G48</f>
        <v>7574.1</v>
      </c>
      <c r="H45" s="50">
        <f>H46+H47+H48</f>
        <v>7609.3</v>
      </c>
      <c r="I45" s="50">
        <f>I46+I47+I48</f>
        <v>7384.8</v>
      </c>
      <c r="J45" s="50">
        <f>J46+J47+J48</f>
        <v>7228.8</v>
      </c>
    </row>
    <row r="46" spans="1:10" ht="70.5" hidden="1" customHeight="1" x14ac:dyDescent="0.3">
      <c r="A46" s="22" t="s">
        <v>42</v>
      </c>
      <c r="B46" s="31">
        <v>803</v>
      </c>
      <c r="C46" s="32" t="s">
        <v>4</v>
      </c>
      <c r="D46" s="32">
        <v>13</v>
      </c>
      <c r="E46" s="32" t="s">
        <v>100</v>
      </c>
      <c r="F46" s="32">
        <v>100</v>
      </c>
      <c r="G46" s="50">
        <v>5373.1</v>
      </c>
      <c r="H46" s="50">
        <v>5373.1</v>
      </c>
      <c r="I46" s="50">
        <f>G46</f>
        <v>5373.1</v>
      </c>
      <c r="J46" s="50">
        <f>H46</f>
        <v>5373.1</v>
      </c>
    </row>
    <row r="47" spans="1:10" ht="31.2" hidden="1" x14ac:dyDescent="0.3">
      <c r="A47" s="23" t="s">
        <v>91</v>
      </c>
      <c r="B47" s="31">
        <v>803</v>
      </c>
      <c r="C47" s="32" t="s">
        <v>4</v>
      </c>
      <c r="D47" s="32">
        <v>13</v>
      </c>
      <c r="E47" s="32" t="s">
        <v>100</v>
      </c>
      <c r="F47" s="32">
        <v>200</v>
      </c>
      <c r="G47" s="50">
        <v>2191</v>
      </c>
      <c r="H47" s="50">
        <v>2226.1999999999998</v>
      </c>
      <c r="I47" s="50">
        <f>ROUND(G47*0.975-I46*0.025,1)</f>
        <v>2001.9</v>
      </c>
      <c r="J47" s="50">
        <f>ROUND(H47*0.95-J46*0.05,1)</f>
        <v>1846.2</v>
      </c>
    </row>
    <row r="48" spans="1:10" ht="15.6" hidden="1" x14ac:dyDescent="0.3">
      <c r="A48" s="22" t="s">
        <v>43</v>
      </c>
      <c r="B48" s="31">
        <v>803</v>
      </c>
      <c r="C48" s="32" t="s">
        <v>4</v>
      </c>
      <c r="D48" s="32">
        <v>13</v>
      </c>
      <c r="E48" s="32" t="s">
        <v>100</v>
      </c>
      <c r="F48" s="32">
        <v>800</v>
      </c>
      <c r="G48" s="50">
        <v>10</v>
      </c>
      <c r="H48" s="50">
        <v>10</v>
      </c>
      <c r="I48" s="50">
        <f>ROUND(G48*0.975,1)</f>
        <v>9.8000000000000007</v>
      </c>
      <c r="J48" s="50">
        <f>ROUND(H48*0.95,1)</f>
        <v>9.5</v>
      </c>
    </row>
    <row r="49" spans="1:10" ht="31.2" hidden="1" x14ac:dyDescent="0.3">
      <c r="A49" s="22" t="s">
        <v>39</v>
      </c>
      <c r="B49" s="31">
        <v>803</v>
      </c>
      <c r="C49" s="32" t="s">
        <v>4</v>
      </c>
      <c r="D49" s="32">
        <v>13</v>
      </c>
      <c r="E49" s="32" t="s">
        <v>101</v>
      </c>
      <c r="F49" s="32"/>
      <c r="G49" s="50">
        <f>G50</f>
        <v>59.8</v>
      </c>
      <c r="H49" s="50">
        <f>H50</f>
        <v>59.8</v>
      </c>
      <c r="I49" s="50">
        <f>I50</f>
        <v>58.3</v>
      </c>
      <c r="J49" s="50">
        <f>J50</f>
        <v>56.8</v>
      </c>
    </row>
    <row r="50" spans="1:10" ht="15.6" hidden="1" x14ac:dyDescent="0.3">
      <c r="A50" s="22" t="s">
        <v>43</v>
      </c>
      <c r="B50" s="31">
        <v>803</v>
      </c>
      <c r="C50" s="32" t="s">
        <v>4</v>
      </c>
      <c r="D50" s="32">
        <v>13</v>
      </c>
      <c r="E50" s="32" t="s">
        <v>101</v>
      </c>
      <c r="F50" s="32">
        <v>800</v>
      </c>
      <c r="G50" s="50">
        <v>59.8</v>
      </c>
      <c r="H50" s="50">
        <v>59.8</v>
      </c>
      <c r="I50" s="50">
        <f>ROUND(G50*0.975,1)</f>
        <v>58.3</v>
      </c>
      <c r="J50" s="50">
        <f>ROUND(H50*0.95,1)</f>
        <v>56.8</v>
      </c>
    </row>
    <row r="51" spans="1:10" ht="21.75" hidden="1" customHeight="1" x14ac:dyDescent="0.3">
      <c r="A51" s="58" t="s">
        <v>187</v>
      </c>
      <c r="B51" s="55">
        <v>803</v>
      </c>
      <c r="C51" s="32" t="s">
        <v>4</v>
      </c>
      <c r="D51" s="32">
        <v>13</v>
      </c>
      <c r="E51" s="32" t="s">
        <v>188</v>
      </c>
      <c r="F51" s="32"/>
      <c r="G51" s="50">
        <f>G52</f>
        <v>22.5</v>
      </c>
      <c r="H51" s="50">
        <f>H52</f>
        <v>22.5</v>
      </c>
      <c r="I51" s="50">
        <f>I52</f>
        <v>21.9</v>
      </c>
      <c r="J51" s="50">
        <f>J52</f>
        <v>21.4</v>
      </c>
    </row>
    <row r="52" spans="1:10" ht="31.2" hidden="1" x14ac:dyDescent="0.3">
      <c r="A52" s="54" t="s">
        <v>91</v>
      </c>
      <c r="B52" s="55">
        <v>803</v>
      </c>
      <c r="C52" s="32" t="s">
        <v>4</v>
      </c>
      <c r="D52" s="32">
        <v>13</v>
      </c>
      <c r="E52" s="32" t="s">
        <v>188</v>
      </c>
      <c r="F52" s="32">
        <v>200</v>
      </c>
      <c r="G52" s="50">
        <v>22.5</v>
      </c>
      <c r="H52" s="50">
        <v>22.5</v>
      </c>
      <c r="I52" s="50">
        <f>ROUND(G52*0.975,1)</f>
        <v>21.9</v>
      </c>
      <c r="J52" s="50">
        <f>ROUND(H52*0.95,1)</f>
        <v>21.4</v>
      </c>
    </row>
    <row r="53" spans="1:10" s="5" customFormat="1" ht="31.2" x14ac:dyDescent="0.3">
      <c r="A53" s="53" t="s">
        <v>158</v>
      </c>
      <c r="B53" s="29">
        <v>805</v>
      </c>
      <c r="C53" s="30"/>
      <c r="D53" s="30"/>
      <c r="E53" s="30"/>
      <c r="F53" s="30"/>
      <c r="G53" s="49">
        <f>G54+G117+G126+G142+G161+G167+G174+G185+G192</f>
        <v>357540.56689999998</v>
      </c>
      <c r="H53" s="49">
        <f>H54+H117+H126+H142+H161+H167+H174+H185+H192</f>
        <v>166676.50000000003</v>
      </c>
      <c r="I53" s="49">
        <f>I54+I117+I126+I142+I161+I167+I174+I185+I192</f>
        <v>352083.06689999992</v>
      </c>
      <c r="J53" s="49">
        <f>J54+J117+J126+J142+J161+J167+J174+J185+J192</f>
        <v>155727.70000000001</v>
      </c>
    </row>
    <row r="54" spans="1:10" ht="15.6" hidden="1" x14ac:dyDescent="0.3">
      <c r="A54" s="22" t="s">
        <v>110</v>
      </c>
      <c r="B54" s="31">
        <v>805</v>
      </c>
      <c r="C54" s="32" t="s">
        <v>4</v>
      </c>
      <c r="D54" s="32"/>
      <c r="E54" s="32"/>
      <c r="F54" s="32"/>
      <c r="G54" s="50">
        <f>G55+G71+G75+G79</f>
        <v>48288.800000000003</v>
      </c>
      <c r="H54" s="50">
        <f>H55+H71+H75+H79</f>
        <v>48371</v>
      </c>
      <c r="I54" s="50">
        <f>I55+I71+I75+I79</f>
        <v>47311.8</v>
      </c>
      <c r="J54" s="50">
        <f>J55+J71+J75+J79</f>
        <v>46414.3</v>
      </c>
    </row>
    <row r="55" spans="1:10" ht="31.2" hidden="1" x14ac:dyDescent="0.3">
      <c r="A55" s="22" t="s">
        <v>14</v>
      </c>
      <c r="B55" s="31">
        <v>805</v>
      </c>
      <c r="C55" s="32" t="s">
        <v>4</v>
      </c>
      <c r="D55" s="32" t="s">
        <v>13</v>
      </c>
      <c r="E55" s="32"/>
      <c r="F55" s="32"/>
      <c r="G55" s="50">
        <f>G56+G66+G61</f>
        <v>29207.7</v>
      </c>
      <c r="H55" s="50">
        <f>H56+H66+H61</f>
        <v>29250.7</v>
      </c>
      <c r="I55" s="50">
        <f>I56+I66+I61</f>
        <v>28439.200000000001</v>
      </c>
      <c r="J55" s="50">
        <f>J56+J66+J61</f>
        <v>27711.5</v>
      </c>
    </row>
    <row r="56" spans="1:10" ht="15.6" hidden="1" x14ac:dyDescent="0.3">
      <c r="A56" s="22" t="s">
        <v>80</v>
      </c>
      <c r="B56" s="31">
        <v>805</v>
      </c>
      <c r="C56" s="32" t="s">
        <v>4</v>
      </c>
      <c r="D56" s="32" t="s">
        <v>13</v>
      </c>
      <c r="E56" s="32" t="s">
        <v>98</v>
      </c>
      <c r="F56" s="32"/>
      <c r="G56" s="50">
        <f>G57</f>
        <v>29045.200000000001</v>
      </c>
      <c r="H56" s="50">
        <f>H57</f>
        <v>29088.2</v>
      </c>
      <c r="I56" s="50">
        <f>I57</f>
        <v>28280.7</v>
      </c>
      <c r="J56" s="50">
        <f>J57</f>
        <v>27557</v>
      </c>
    </row>
    <row r="57" spans="1:10" ht="15.6" hidden="1" x14ac:dyDescent="0.3">
      <c r="A57" s="22" t="s">
        <v>10</v>
      </c>
      <c r="B57" s="31">
        <v>805</v>
      </c>
      <c r="C57" s="32" t="s">
        <v>4</v>
      </c>
      <c r="D57" s="32" t="s">
        <v>13</v>
      </c>
      <c r="E57" s="32" t="s">
        <v>100</v>
      </c>
      <c r="F57" s="32"/>
      <c r="G57" s="50">
        <f>G58+G59+G60</f>
        <v>29045.200000000001</v>
      </c>
      <c r="H57" s="50">
        <f>H58+H59+H60</f>
        <v>29088.2</v>
      </c>
      <c r="I57" s="50">
        <f>I58+I59+I60</f>
        <v>28280.7</v>
      </c>
      <c r="J57" s="50">
        <f>J58+J59+J60</f>
        <v>27557</v>
      </c>
    </row>
    <row r="58" spans="1:10" ht="70.5" hidden="1" customHeight="1" x14ac:dyDescent="0.3">
      <c r="A58" s="22" t="s">
        <v>42</v>
      </c>
      <c r="B58" s="31">
        <v>805</v>
      </c>
      <c r="C58" s="32" t="s">
        <v>4</v>
      </c>
      <c r="D58" s="32" t="s">
        <v>13</v>
      </c>
      <c r="E58" s="32" t="s">
        <v>100</v>
      </c>
      <c r="F58" s="32">
        <v>100</v>
      </c>
      <c r="G58" s="50">
        <f>12290.4+20+2849.5+4248.3+2790.8</f>
        <v>22199</v>
      </c>
      <c r="H58" s="50">
        <f>12290.4+20+2849.5+4248.3+2790.8</f>
        <v>22199</v>
      </c>
      <c r="I58" s="50">
        <f>G58</f>
        <v>22199</v>
      </c>
      <c r="J58" s="50">
        <f>H58</f>
        <v>22199</v>
      </c>
    </row>
    <row r="59" spans="1:10" ht="31.2" hidden="1" x14ac:dyDescent="0.3">
      <c r="A59" s="23" t="s">
        <v>91</v>
      </c>
      <c r="B59" s="31">
        <v>805</v>
      </c>
      <c r="C59" s="32" t="s">
        <v>4</v>
      </c>
      <c r="D59" s="32" t="s">
        <v>13</v>
      </c>
      <c r="E59" s="32" t="s">
        <v>100</v>
      </c>
      <c r="F59" s="32">
        <v>200</v>
      </c>
      <c r="G59" s="50">
        <f>4145+1134.8+5-G116+1530.9+640.9-G204</f>
        <v>6794.4</v>
      </c>
      <c r="H59" s="50">
        <f>4180.3+1142.4+5+0.1-H116+1530.9+640.9-H204</f>
        <v>6837.4000000000015</v>
      </c>
      <c r="I59" s="50">
        <f>ROUND(G59*0.975-(I58+I116+I450+I388+I204)*0.025,1)</f>
        <v>6031.2</v>
      </c>
      <c r="J59" s="50">
        <f>ROUND(H59*0.95-(J58+J115+J450+J388+J204)*0.05,1)+0.1</f>
        <v>5308.9000000000005</v>
      </c>
    </row>
    <row r="60" spans="1:10" ht="15.6" hidden="1" x14ac:dyDescent="0.3">
      <c r="A60" s="22" t="s">
        <v>43</v>
      </c>
      <c r="B60" s="31">
        <v>805</v>
      </c>
      <c r="C60" s="32" t="s">
        <v>4</v>
      </c>
      <c r="D60" s="32" t="s">
        <v>13</v>
      </c>
      <c r="E60" s="32" t="s">
        <v>100</v>
      </c>
      <c r="F60" s="32">
        <v>800</v>
      </c>
      <c r="G60" s="50">
        <f>44.8+5+2</f>
        <v>51.8</v>
      </c>
      <c r="H60" s="50">
        <f>44.8+5+2</f>
        <v>51.8</v>
      </c>
      <c r="I60" s="50">
        <f>ROUND(G60*0.975,1)</f>
        <v>50.5</v>
      </c>
      <c r="J60" s="50">
        <f>ROUND(H60*0.95,1)-0.1</f>
        <v>49.1</v>
      </c>
    </row>
    <row r="61" spans="1:10" ht="46.8" hidden="1" x14ac:dyDescent="0.3">
      <c r="A61" s="80" t="s">
        <v>315</v>
      </c>
      <c r="B61" s="31">
        <v>805</v>
      </c>
      <c r="C61" s="32" t="s">
        <v>4</v>
      </c>
      <c r="D61" s="32" t="s">
        <v>13</v>
      </c>
      <c r="E61" s="33" t="s">
        <v>312</v>
      </c>
      <c r="F61" s="32"/>
      <c r="G61" s="50">
        <f t="shared" ref="G61:J62" si="6">G62</f>
        <v>160</v>
      </c>
      <c r="H61" s="50">
        <f t="shared" si="6"/>
        <v>160</v>
      </c>
      <c r="I61" s="50">
        <f t="shared" si="6"/>
        <v>156</v>
      </c>
      <c r="J61" s="50">
        <f t="shared" si="6"/>
        <v>152</v>
      </c>
    </row>
    <row r="62" spans="1:10" ht="31.2" hidden="1" x14ac:dyDescent="0.3">
      <c r="A62" s="80" t="s">
        <v>316</v>
      </c>
      <c r="B62" s="31">
        <v>805</v>
      </c>
      <c r="C62" s="32" t="s">
        <v>4</v>
      </c>
      <c r="D62" s="32" t="s">
        <v>13</v>
      </c>
      <c r="E62" s="33" t="s">
        <v>313</v>
      </c>
      <c r="F62" s="32"/>
      <c r="G62" s="50">
        <f t="shared" si="6"/>
        <v>160</v>
      </c>
      <c r="H62" s="50">
        <f t="shared" si="6"/>
        <v>160</v>
      </c>
      <c r="I62" s="50">
        <f t="shared" si="6"/>
        <v>156</v>
      </c>
      <c r="J62" s="50">
        <f t="shared" si="6"/>
        <v>152</v>
      </c>
    </row>
    <row r="63" spans="1:10" ht="31.2" hidden="1" x14ac:dyDescent="0.3">
      <c r="A63" s="80" t="s">
        <v>317</v>
      </c>
      <c r="B63" s="31">
        <v>805</v>
      </c>
      <c r="C63" s="32" t="s">
        <v>4</v>
      </c>
      <c r="D63" s="32" t="s">
        <v>13</v>
      </c>
      <c r="E63" s="33" t="s">
        <v>314</v>
      </c>
      <c r="F63" s="32"/>
      <c r="G63" s="50">
        <f>G64+G65</f>
        <v>160</v>
      </c>
      <c r="H63" s="50">
        <f>H64+H65</f>
        <v>160</v>
      </c>
      <c r="I63" s="50">
        <f>I64+I65</f>
        <v>156</v>
      </c>
      <c r="J63" s="50">
        <f>J64+J65</f>
        <v>152</v>
      </c>
    </row>
    <row r="64" spans="1:10" ht="69.75" hidden="1" customHeight="1" x14ac:dyDescent="0.3">
      <c r="A64" s="22" t="s">
        <v>42</v>
      </c>
      <c r="B64" s="31">
        <v>805</v>
      </c>
      <c r="C64" s="32" t="s">
        <v>4</v>
      </c>
      <c r="D64" s="32" t="s">
        <v>13</v>
      </c>
      <c r="E64" s="33" t="s">
        <v>314</v>
      </c>
      <c r="F64" s="32">
        <v>100</v>
      </c>
      <c r="G64" s="50">
        <v>150</v>
      </c>
      <c r="H64" s="50">
        <v>150</v>
      </c>
      <c r="I64" s="50">
        <v>150</v>
      </c>
      <c r="J64" s="50">
        <v>150</v>
      </c>
    </row>
    <row r="65" spans="1:10" ht="31.2" hidden="1" x14ac:dyDescent="0.3">
      <c r="A65" s="54" t="s">
        <v>91</v>
      </c>
      <c r="B65" s="31">
        <v>805</v>
      </c>
      <c r="C65" s="32" t="s">
        <v>4</v>
      </c>
      <c r="D65" s="32" t="s">
        <v>13</v>
      </c>
      <c r="E65" s="33" t="s">
        <v>314</v>
      </c>
      <c r="F65" s="32">
        <v>200</v>
      </c>
      <c r="G65" s="50">
        <v>10</v>
      </c>
      <c r="H65" s="50">
        <v>10</v>
      </c>
      <c r="I65" s="50">
        <f>ROUND(G65*0.975-I64*0.025,1)</f>
        <v>6</v>
      </c>
      <c r="J65" s="50">
        <f>ROUND(H65*0.95-J64*0.05,1)</f>
        <v>2</v>
      </c>
    </row>
    <row r="66" spans="1:10" ht="31.2" hidden="1" x14ac:dyDescent="0.3">
      <c r="A66" s="77" t="s">
        <v>321</v>
      </c>
      <c r="B66" s="31">
        <v>805</v>
      </c>
      <c r="C66" s="32" t="s">
        <v>4</v>
      </c>
      <c r="D66" s="32" t="s">
        <v>13</v>
      </c>
      <c r="E66" s="33" t="s">
        <v>318</v>
      </c>
      <c r="F66" s="32"/>
      <c r="G66" s="50">
        <f t="shared" ref="G66:J69" si="7">G67</f>
        <v>2.5</v>
      </c>
      <c r="H66" s="50">
        <f t="shared" si="7"/>
        <v>2.5</v>
      </c>
      <c r="I66" s="50">
        <f t="shared" si="7"/>
        <v>2.5</v>
      </c>
      <c r="J66" s="50">
        <f t="shared" si="7"/>
        <v>2.5</v>
      </c>
    </row>
    <row r="67" spans="1:10" ht="31.2" hidden="1" x14ac:dyDescent="0.3">
      <c r="A67" s="77" t="s">
        <v>322</v>
      </c>
      <c r="B67" s="31">
        <v>805</v>
      </c>
      <c r="C67" s="32" t="s">
        <v>4</v>
      </c>
      <c r="D67" s="32" t="s">
        <v>13</v>
      </c>
      <c r="E67" s="33" t="s">
        <v>319</v>
      </c>
      <c r="F67" s="32"/>
      <c r="G67" s="50">
        <f t="shared" si="7"/>
        <v>2.5</v>
      </c>
      <c r="H67" s="50">
        <f t="shared" si="7"/>
        <v>2.5</v>
      </c>
      <c r="I67" s="50">
        <f t="shared" si="7"/>
        <v>2.5</v>
      </c>
      <c r="J67" s="50">
        <f t="shared" si="7"/>
        <v>2.5</v>
      </c>
    </row>
    <row r="68" spans="1:10" ht="31.2" hidden="1" x14ac:dyDescent="0.3">
      <c r="A68" s="77" t="s">
        <v>323</v>
      </c>
      <c r="B68" s="31">
        <v>805</v>
      </c>
      <c r="C68" s="32" t="s">
        <v>4</v>
      </c>
      <c r="D68" s="32" t="s">
        <v>13</v>
      </c>
      <c r="E68" s="33" t="s">
        <v>320</v>
      </c>
      <c r="F68" s="32"/>
      <c r="G68" s="50">
        <f t="shared" si="7"/>
        <v>2.5</v>
      </c>
      <c r="H68" s="50">
        <f t="shared" si="7"/>
        <v>2.5</v>
      </c>
      <c r="I68" s="50">
        <f t="shared" si="7"/>
        <v>2.5</v>
      </c>
      <c r="J68" s="50">
        <f t="shared" si="7"/>
        <v>2.5</v>
      </c>
    </row>
    <row r="69" spans="1:10" ht="62.4" hidden="1" x14ac:dyDescent="0.3">
      <c r="A69" s="22" t="s">
        <v>203</v>
      </c>
      <c r="B69" s="31">
        <v>805</v>
      </c>
      <c r="C69" s="32" t="s">
        <v>4</v>
      </c>
      <c r="D69" s="32" t="s">
        <v>13</v>
      </c>
      <c r="E69" s="33" t="s">
        <v>126</v>
      </c>
      <c r="F69" s="32"/>
      <c r="G69" s="50">
        <f t="shared" si="7"/>
        <v>2.5</v>
      </c>
      <c r="H69" s="50">
        <f t="shared" si="7"/>
        <v>2.5</v>
      </c>
      <c r="I69" s="50">
        <f t="shared" si="7"/>
        <v>2.5</v>
      </c>
      <c r="J69" s="50">
        <f t="shared" si="7"/>
        <v>2.5</v>
      </c>
    </row>
    <row r="70" spans="1:10" ht="69.75" hidden="1" customHeight="1" x14ac:dyDescent="0.3">
      <c r="A70" s="22" t="s">
        <v>42</v>
      </c>
      <c r="B70" s="31">
        <v>805</v>
      </c>
      <c r="C70" s="32" t="s">
        <v>4</v>
      </c>
      <c r="D70" s="32" t="s">
        <v>13</v>
      </c>
      <c r="E70" s="33" t="s">
        <v>126</v>
      </c>
      <c r="F70" s="32">
        <v>100</v>
      </c>
      <c r="G70" s="50">
        <v>2.5</v>
      </c>
      <c r="H70" s="50">
        <v>2.5</v>
      </c>
      <c r="I70" s="50">
        <f>G70</f>
        <v>2.5</v>
      </c>
      <c r="J70" s="50">
        <f>H70</f>
        <v>2.5</v>
      </c>
    </row>
    <row r="71" spans="1:10" ht="15.6" hidden="1" x14ac:dyDescent="0.3">
      <c r="A71" s="22" t="s">
        <v>55</v>
      </c>
      <c r="B71" s="31">
        <v>805</v>
      </c>
      <c r="C71" s="32" t="s">
        <v>4</v>
      </c>
      <c r="D71" s="33" t="s">
        <v>17</v>
      </c>
      <c r="E71" s="33"/>
      <c r="F71" s="32"/>
      <c r="G71" s="50">
        <f>G72</f>
        <v>581.6</v>
      </c>
      <c r="H71" s="50">
        <f t="shared" ref="G71:J73" si="8">H72</f>
        <v>34.5</v>
      </c>
      <c r="I71" s="50">
        <f t="shared" si="8"/>
        <v>581.6</v>
      </c>
      <c r="J71" s="50">
        <f t="shared" si="8"/>
        <v>34.5</v>
      </c>
    </row>
    <row r="72" spans="1:10" ht="15.6" hidden="1" x14ac:dyDescent="0.3">
      <c r="A72" s="22" t="s">
        <v>80</v>
      </c>
      <c r="B72" s="31">
        <v>805</v>
      </c>
      <c r="C72" s="32" t="s">
        <v>4</v>
      </c>
      <c r="D72" s="33" t="s">
        <v>17</v>
      </c>
      <c r="E72" s="33" t="s">
        <v>98</v>
      </c>
      <c r="F72" s="32"/>
      <c r="G72" s="50">
        <f>G73</f>
        <v>581.6</v>
      </c>
      <c r="H72" s="50">
        <f t="shared" si="8"/>
        <v>34.5</v>
      </c>
      <c r="I72" s="50">
        <f t="shared" si="8"/>
        <v>581.6</v>
      </c>
      <c r="J72" s="50">
        <f t="shared" si="8"/>
        <v>34.5</v>
      </c>
    </row>
    <row r="73" spans="1:10" ht="46.8" hidden="1" x14ac:dyDescent="0.3">
      <c r="A73" s="22" t="s">
        <v>224</v>
      </c>
      <c r="B73" s="36">
        <v>805</v>
      </c>
      <c r="C73" s="32" t="s">
        <v>4</v>
      </c>
      <c r="D73" s="33" t="s">
        <v>17</v>
      </c>
      <c r="E73" s="32" t="s">
        <v>102</v>
      </c>
      <c r="F73" s="32"/>
      <c r="G73" s="50">
        <f t="shared" si="8"/>
        <v>581.6</v>
      </c>
      <c r="H73" s="50">
        <f t="shared" si="8"/>
        <v>34.5</v>
      </c>
      <c r="I73" s="50">
        <f t="shared" si="8"/>
        <v>581.6</v>
      </c>
      <c r="J73" s="50">
        <f t="shared" si="8"/>
        <v>34.5</v>
      </c>
    </row>
    <row r="74" spans="1:10" ht="31.2" hidden="1" x14ac:dyDescent="0.3">
      <c r="A74" s="23" t="s">
        <v>91</v>
      </c>
      <c r="B74" s="36">
        <v>805</v>
      </c>
      <c r="C74" s="32" t="s">
        <v>4</v>
      </c>
      <c r="D74" s="33" t="s">
        <v>17</v>
      </c>
      <c r="E74" s="32" t="s">
        <v>102</v>
      </c>
      <c r="F74" s="32">
        <v>200</v>
      </c>
      <c r="G74" s="50">
        <v>581.6</v>
      </c>
      <c r="H74" s="50">
        <v>34.5</v>
      </c>
      <c r="I74" s="50">
        <f>G74</f>
        <v>581.6</v>
      </c>
      <c r="J74" s="50">
        <f>H74</f>
        <v>34.5</v>
      </c>
    </row>
    <row r="75" spans="1:10" ht="15.6" hidden="1" x14ac:dyDescent="0.3">
      <c r="A75" s="22" t="s">
        <v>15</v>
      </c>
      <c r="B75" s="31">
        <v>805</v>
      </c>
      <c r="C75" s="32" t="s">
        <v>4</v>
      </c>
      <c r="D75" s="32">
        <v>11</v>
      </c>
      <c r="E75" s="32"/>
      <c r="F75" s="32"/>
      <c r="G75" s="50">
        <f t="shared" ref="G75:J77" si="9">G76</f>
        <v>6461.5</v>
      </c>
      <c r="H75" s="50">
        <f t="shared" si="9"/>
        <v>6461.5</v>
      </c>
      <c r="I75" s="50">
        <f t="shared" si="9"/>
        <v>6300</v>
      </c>
      <c r="J75" s="50">
        <f t="shared" si="9"/>
        <v>6138.4</v>
      </c>
    </row>
    <row r="76" spans="1:10" ht="15.6" hidden="1" x14ac:dyDescent="0.3">
      <c r="A76" s="22" t="s">
        <v>80</v>
      </c>
      <c r="B76" s="31">
        <v>805</v>
      </c>
      <c r="C76" s="32" t="s">
        <v>4</v>
      </c>
      <c r="D76" s="32">
        <v>11</v>
      </c>
      <c r="E76" s="32" t="s">
        <v>103</v>
      </c>
      <c r="F76" s="32"/>
      <c r="G76" s="50">
        <f t="shared" si="9"/>
        <v>6461.5</v>
      </c>
      <c r="H76" s="50">
        <f t="shared" si="9"/>
        <v>6461.5</v>
      </c>
      <c r="I76" s="50">
        <f t="shared" si="9"/>
        <v>6300</v>
      </c>
      <c r="J76" s="50">
        <f t="shared" si="9"/>
        <v>6138.4</v>
      </c>
    </row>
    <row r="77" spans="1:10" ht="15.6" hidden="1" x14ac:dyDescent="0.3">
      <c r="A77" s="22" t="s">
        <v>15</v>
      </c>
      <c r="B77" s="31">
        <v>805</v>
      </c>
      <c r="C77" s="32" t="s">
        <v>4</v>
      </c>
      <c r="D77" s="32">
        <v>11</v>
      </c>
      <c r="E77" s="32" t="s">
        <v>104</v>
      </c>
      <c r="F77" s="32"/>
      <c r="G77" s="50">
        <f t="shared" si="9"/>
        <v>6461.5</v>
      </c>
      <c r="H77" s="50">
        <f t="shared" si="9"/>
        <v>6461.5</v>
      </c>
      <c r="I77" s="50">
        <f t="shared" si="9"/>
        <v>6300</v>
      </c>
      <c r="J77" s="50">
        <f t="shared" si="9"/>
        <v>6138.4</v>
      </c>
    </row>
    <row r="78" spans="1:10" ht="15.6" hidden="1" x14ac:dyDescent="0.3">
      <c r="A78" s="22" t="s">
        <v>43</v>
      </c>
      <c r="B78" s="31">
        <v>805</v>
      </c>
      <c r="C78" s="32" t="s">
        <v>4</v>
      </c>
      <c r="D78" s="32">
        <v>11</v>
      </c>
      <c r="E78" s="32" t="s">
        <v>104</v>
      </c>
      <c r="F78" s="32">
        <v>800</v>
      </c>
      <c r="G78" s="50">
        <f>9961.5-1000-500-200-1800</f>
        <v>6461.5</v>
      </c>
      <c r="H78" s="50">
        <f>9961.5-1000-500-200-1800</f>
        <v>6461.5</v>
      </c>
      <c r="I78" s="50">
        <f>ROUND(G78*0.975,1)</f>
        <v>6300</v>
      </c>
      <c r="J78" s="50">
        <f>ROUND(H78*0.95,1)</f>
        <v>6138.4</v>
      </c>
    </row>
    <row r="79" spans="1:10" ht="15.6" hidden="1" x14ac:dyDescent="0.3">
      <c r="A79" s="22" t="s">
        <v>11</v>
      </c>
      <c r="B79" s="31">
        <v>805</v>
      </c>
      <c r="C79" s="32" t="s">
        <v>4</v>
      </c>
      <c r="D79" s="32">
        <v>13</v>
      </c>
      <c r="E79" s="32"/>
      <c r="F79" s="32"/>
      <c r="G79" s="50">
        <f>G80+G86+G90</f>
        <v>12038</v>
      </c>
      <c r="H79" s="50">
        <f>H80+H86+H90</f>
        <v>12624.3</v>
      </c>
      <c r="I79" s="50">
        <f>I80+I86+I90</f>
        <v>11991</v>
      </c>
      <c r="J79" s="50">
        <f>J80+J86+J90</f>
        <v>12529.900000000001</v>
      </c>
    </row>
    <row r="80" spans="1:10" ht="31.2" hidden="1" x14ac:dyDescent="0.3">
      <c r="A80" s="54" t="s">
        <v>262</v>
      </c>
      <c r="B80" s="36">
        <v>805</v>
      </c>
      <c r="C80" s="32" t="s">
        <v>4</v>
      </c>
      <c r="D80" s="32">
        <v>13</v>
      </c>
      <c r="E80" s="76" t="s">
        <v>241</v>
      </c>
      <c r="F80" s="32"/>
      <c r="G80" s="50">
        <f t="shared" ref="G80:J82" si="10">G81</f>
        <v>1986</v>
      </c>
      <c r="H80" s="50">
        <f t="shared" si="10"/>
        <v>1986</v>
      </c>
      <c r="I80" s="50">
        <f t="shared" si="10"/>
        <v>1986</v>
      </c>
      <c r="J80" s="50">
        <f t="shared" si="10"/>
        <v>1986</v>
      </c>
    </row>
    <row r="81" spans="1:10" ht="31.2" hidden="1" x14ac:dyDescent="0.3">
      <c r="A81" s="54" t="s">
        <v>263</v>
      </c>
      <c r="B81" s="36">
        <v>805</v>
      </c>
      <c r="C81" s="32" t="s">
        <v>4</v>
      </c>
      <c r="D81" s="32">
        <v>13</v>
      </c>
      <c r="E81" s="76" t="s">
        <v>260</v>
      </c>
      <c r="F81" s="32"/>
      <c r="G81" s="50">
        <f t="shared" si="10"/>
        <v>1986</v>
      </c>
      <c r="H81" s="50">
        <f t="shared" si="10"/>
        <v>1986</v>
      </c>
      <c r="I81" s="50">
        <f t="shared" si="10"/>
        <v>1986</v>
      </c>
      <c r="J81" s="50">
        <f t="shared" si="10"/>
        <v>1986</v>
      </c>
    </row>
    <row r="82" spans="1:10" ht="46.8" hidden="1" x14ac:dyDescent="0.3">
      <c r="A82" s="54" t="s">
        <v>264</v>
      </c>
      <c r="B82" s="36">
        <v>805</v>
      </c>
      <c r="C82" s="32" t="s">
        <v>4</v>
      </c>
      <c r="D82" s="32">
        <v>13</v>
      </c>
      <c r="E82" s="76" t="s">
        <v>261</v>
      </c>
      <c r="F82" s="32"/>
      <c r="G82" s="50">
        <f t="shared" si="10"/>
        <v>1986</v>
      </c>
      <c r="H82" s="50">
        <f t="shared" si="10"/>
        <v>1986</v>
      </c>
      <c r="I82" s="50">
        <f t="shared" si="10"/>
        <v>1986</v>
      </c>
      <c r="J82" s="50">
        <f t="shared" si="10"/>
        <v>1986</v>
      </c>
    </row>
    <row r="83" spans="1:10" ht="31.2" hidden="1" x14ac:dyDescent="0.3">
      <c r="A83" s="22" t="s">
        <v>189</v>
      </c>
      <c r="B83" s="36">
        <v>805</v>
      </c>
      <c r="C83" s="32" t="s">
        <v>4</v>
      </c>
      <c r="D83" s="32">
        <v>13</v>
      </c>
      <c r="E83" s="33" t="s">
        <v>105</v>
      </c>
      <c r="F83" s="33"/>
      <c r="G83" s="50">
        <f>G84+G85</f>
        <v>1986</v>
      </c>
      <c r="H83" s="50">
        <f>H84+H85</f>
        <v>1986</v>
      </c>
      <c r="I83" s="50">
        <f>I84+I85</f>
        <v>1986</v>
      </c>
      <c r="J83" s="50">
        <f>J84+J85</f>
        <v>1986</v>
      </c>
    </row>
    <row r="84" spans="1:10" ht="62.4" hidden="1" x14ac:dyDescent="0.3">
      <c r="A84" s="22" t="s">
        <v>42</v>
      </c>
      <c r="B84" s="36">
        <v>805</v>
      </c>
      <c r="C84" s="32" t="s">
        <v>4</v>
      </c>
      <c r="D84" s="32">
        <v>13</v>
      </c>
      <c r="E84" s="33" t="s">
        <v>105</v>
      </c>
      <c r="F84" s="33">
        <v>100</v>
      </c>
      <c r="G84" s="50">
        <v>1932</v>
      </c>
      <c r="H84" s="50">
        <v>1932</v>
      </c>
      <c r="I84" s="50">
        <f>G84</f>
        <v>1932</v>
      </c>
      <c r="J84" s="50">
        <f>H84</f>
        <v>1932</v>
      </c>
    </row>
    <row r="85" spans="1:10" ht="31.2" hidden="1" x14ac:dyDescent="0.3">
      <c r="A85" s="23" t="s">
        <v>91</v>
      </c>
      <c r="B85" s="36">
        <v>805</v>
      </c>
      <c r="C85" s="32" t="s">
        <v>4</v>
      </c>
      <c r="D85" s="32">
        <v>13</v>
      </c>
      <c r="E85" s="33" t="s">
        <v>105</v>
      </c>
      <c r="F85" s="33">
        <v>200</v>
      </c>
      <c r="G85" s="50">
        <v>54</v>
      </c>
      <c r="H85" s="50">
        <v>54</v>
      </c>
      <c r="I85" s="50">
        <f>G85</f>
        <v>54</v>
      </c>
      <c r="J85" s="50">
        <f>H85</f>
        <v>54</v>
      </c>
    </row>
    <row r="86" spans="1:10" ht="46.8" hidden="1" x14ac:dyDescent="0.3">
      <c r="A86" s="22" t="s">
        <v>257</v>
      </c>
      <c r="B86" s="36">
        <v>805</v>
      </c>
      <c r="C86" s="32" t="s">
        <v>4</v>
      </c>
      <c r="D86" s="32">
        <v>13</v>
      </c>
      <c r="E86" s="76" t="s">
        <v>254</v>
      </c>
      <c r="F86" s="32"/>
      <c r="G86" s="50">
        <f>G87</f>
        <v>118.7</v>
      </c>
      <c r="H86" s="50">
        <f t="shared" ref="H86:J87" si="11">H87</f>
        <v>118.7</v>
      </c>
      <c r="I86" s="50">
        <f>I87</f>
        <v>115.7</v>
      </c>
      <c r="J86" s="50">
        <f t="shared" si="11"/>
        <v>112.8</v>
      </c>
    </row>
    <row r="87" spans="1:10" ht="46.8" hidden="1" x14ac:dyDescent="0.3">
      <c r="A87" s="54" t="s">
        <v>258</v>
      </c>
      <c r="B87" s="36">
        <v>805</v>
      </c>
      <c r="C87" s="32" t="s">
        <v>4</v>
      </c>
      <c r="D87" s="32">
        <v>13</v>
      </c>
      <c r="E87" s="76" t="s">
        <v>255</v>
      </c>
      <c r="F87" s="32"/>
      <c r="G87" s="50">
        <f>G88</f>
        <v>118.7</v>
      </c>
      <c r="H87" s="50">
        <f t="shared" si="11"/>
        <v>118.7</v>
      </c>
      <c r="I87" s="50">
        <f t="shared" si="11"/>
        <v>115.7</v>
      </c>
      <c r="J87" s="50">
        <f t="shared" si="11"/>
        <v>112.8</v>
      </c>
    </row>
    <row r="88" spans="1:10" ht="31.2" hidden="1" x14ac:dyDescent="0.3">
      <c r="A88" s="54" t="s">
        <v>259</v>
      </c>
      <c r="B88" s="36">
        <v>805</v>
      </c>
      <c r="C88" s="32" t="s">
        <v>4</v>
      </c>
      <c r="D88" s="32">
        <v>13</v>
      </c>
      <c r="E88" s="76" t="s">
        <v>256</v>
      </c>
      <c r="F88" s="32"/>
      <c r="G88" s="50">
        <f>G89</f>
        <v>118.7</v>
      </c>
      <c r="H88" s="50">
        <f>H89</f>
        <v>118.7</v>
      </c>
      <c r="I88" s="50">
        <f>I89</f>
        <v>115.7</v>
      </c>
      <c r="J88" s="50">
        <f>J89</f>
        <v>112.8</v>
      </c>
    </row>
    <row r="89" spans="1:10" ht="31.2" hidden="1" x14ac:dyDescent="0.3">
      <c r="A89" s="54" t="s">
        <v>91</v>
      </c>
      <c r="B89" s="36">
        <v>805</v>
      </c>
      <c r="C89" s="32" t="s">
        <v>4</v>
      </c>
      <c r="D89" s="32">
        <v>13</v>
      </c>
      <c r="E89" s="76" t="s">
        <v>256</v>
      </c>
      <c r="F89" s="32">
        <v>200</v>
      </c>
      <c r="G89" s="50">
        <f>62+18.7+26+12</f>
        <v>118.7</v>
      </c>
      <c r="H89" s="50">
        <f>62+18.7+26+12</f>
        <v>118.7</v>
      </c>
      <c r="I89" s="50">
        <f>ROUND(G89*0.975,1)</f>
        <v>115.7</v>
      </c>
      <c r="J89" s="50">
        <f>ROUND(H89*0.95,1)</f>
        <v>112.8</v>
      </c>
    </row>
    <row r="90" spans="1:10" ht="15.6" hidden="1" x14ac:dyDescent="0.3">
      <c r="A90" s="22" t="s">
        <v>80</v>
      </c>
      <c r="B90" s="31">
        <v>805</v>
      </c>
      <c r="C90" s="32" t="s">
        <v>4</v>
      </c>
      <c r="D90" s="32">
        <v>13</v>
      </c>
      <c r="E90" s="32" t="s">
        <v>98</v>
      </c>
      <c r="F90" s="32"/>
      <c r="G90" s="50">
        <f>G91+G93+G96+G99+G101+G103+G105+G110+G113+G115+G108</f>
        <v>9933.3000000000011</v>
      </c>
      <c r="H90" s="50">
        <f>H91+H93+H96+H99+H101+H103+H105+H110+H113+H115+H108</f>
        <v>10519.6</v>
      </c>
      <c r="I90" s="50">
        <f>I91+I93+I96+I99+I101+I103+I105+I110+I113+I115+I108</f>
        <v>9889.3000000000011</v>
      </c>
      <c r="J90" s="50">
        <f>J91+J93+J96+J99+J101+J103+J105+J110+J113+J115+J108</f>
        <v>10431.1</v>
      </c>
    </row>
    <row r="91" spans="1:10" ht="31.2" hidden="1" x14ac:dyDescent="0.3">
      <c r="A91" s="22" t="s">
        <v>39</v>
      </c>
      <c r="B91" s="31">
        <v>805</v>
      </c>
      <c r="C91" s="32" t="s">
        <v>4</v>
      </c>
      <c r="D91" s="32">
        <v>13</v>
      </c>
      <c r="E91" s="32" t="s">
        <v>101</v>
      </c>
      <c r="F91" s="32"/>
      <c r="G91" s="50">
        <f>G92</f>
        <v>71.400000000000006</v>
      </c>
      <c r="H91" s="50">
        <f>H92</f>
        <v>71.400000000000006</v>
      </c>
      <c r="I91" s="50">
        <f>I92</f>
        <v>69.599999999999994</v>
      </c>
      <c r="J91" s="50">
        <f>J92</f>
        <v>67.8</v>
      </c>
    </row>
    <row r="92" spans="1:10" ht="15.6" hidden="1" x14ac:dyDescent="0.3">
      <c r="A92" s="22" t="s">
        <v>43</v>
      </c>
      <c r="B92" s="31">
        <v>805</v>
      </c>
      <c r="C92" s="32" t="s">
        <v>4</v>
      </c>
      <c r="D92" s="32">
        <v>13</v>
      </c>
      <c r="E92" s="32" t="s">
        <v>106</v>
      </c>
      <c r="F92" s="32">
        <v>800</v>
      </c>
      <c r="G92" s="50">
        <v>71.400000000000006</v>
      </c>
      <c r="H92" s="50">
        <v>71.400000000000006</v>
      </c>
      <c r="I92" s="50">
        <f>ROUND(G92*0.975,1)</f>
        <v>69.599999999999994</v>
      </c>
      <c r="J92" s="50">
        <f>ROUND(H92*0.95,1)</f>
        <v>67.8</v>
      </c>
    </row>
    <row r="93" spans="1:10" s="10" customFormat="1" ht="46.8" hidden="1" x14ac:dyDescent="0.3">
      <c r="A93" s="24" t="s">
        <v>190</v>
      </c>
      <c r="B93" s="36">
        <v>805</v>
      </c>
      <c r="C93" s="32" t="s">
        <v>4</v>
      </c>
      <c r="D93" s="32">
        <v>13</v>
      </c>
      <c r="E93" s="32" t="s">
        <v>107</v>
      </c>
      <c r="F93" s="32"/>
      <c r="G93" s="50">
        <f>G94+G95</f>
        <v>750.7</v>
      </c>
      <c r="H93" s="50">
        <f>H94+H95</f>
        <v>752</v>
      </c>
      <c r="I93" s="50">
        <f>I94+I95</f>
        <v>750.7</v>
      </c>
      <c r="J93" s="50">
        <f>J94+J95</f>
        <v>752</v>
      </c>
    </row>
    <row r="94" spans="1:10" s="10" customFormat="1" ht="62.4" hidden="1" x14ac:dyDescent="0.3">
      <c r="A94" s="22" t="s">
        <v>42</v>
      </c>
      <c r="B94" s="36">
        <v>805</v>
      </c>
      <c r="C94" s="32" t="s">
        <v>4</v>
      </c>
      <c r="D94" s="32">
        <v>13</v>
      </c>
      <c r="E94" s="32" t="s">
        <v>107</v>
      </c>
      <c r="F94" s="32">
        <v>100</v>
      </c>
      <c r="G94" s="50">
        <v>703</v>
      </c>
      <c r="H94" s="50">
        <v>703</v>
      </c>
      <c r="I94" s="50">
        <f>G94</f>
        <v>703</v>
      </c>
      <c r="J94" s="50">
        <f>H94</f>
        <v>703</v>
      </c>
    </row>
    <row r="95" spans="1:10" s="10" customFormat="1" ht="31.2" hidden="1" x14ac:dyDescent="0.3">
      <c r="A95" s="23" t="s">
        <v>91</v>
      </c>
      <c r="B95" s="36">
        <v>805</v>
      </c>
      <c r="C95" s="32" t="s">
        <v>4</v>
      </c>
      <c r="D95" s="32">
        <v>13</v>
      </c>
      <c r="E95" s="32" t="s">
        <v>107</v>
      </c>
      <c r="F95" s="32">
        <v>200</v>
      </c>
      <c r="G95" s="50">
        <v>47.7</v>
      </c>
      <c r="H95" s="50">
        <v>49</v>
      </c>
      <c r="I95" s="50">
        <f>G95</f>
        <v>47.7</v>
      </c>
      <c r="J95" s="50">
        <f>H95</f>
        <v>49</v>
      </c>
    </row>
    <row r="96" spans="1:10" s="10" customFormat="1" ht="33.75" hidden="1" customHeight="1" x14ac:dyDescent="0.3">
      <c r="A96" s="86" t="s">
        <v>191</v>
      </c>
      <c r="B96" s="36">
        <v>805</v>
      </c>
      <c r="C96" s="32" t="s">
        <v>4</v>
      </c>
      <c r="D96" s="32">
        <v>13</v>
      </c>
      <c r="E96" s="32" t="s">
        <v>108</v>
      </c>
      <c r="F96" s="32"/>
      <c r="G96" s="50">
        <f>G98+G97</f>
        <v>378.6</v>
      </c>
      <c r="H96" s="50">
        <f>H98+H97</f>
        <v>378.6</v>
      </c>
      <c r="I96" s="50">
        <f>I98+I97</f>
        <v>378.6</v>
      </c>
      <c r="J96" s="50">
        <f>J98+J97</f>
        <v>378.6</v>
      </c>
    </row>
    <row r="97" spans="1:10" s="10" customFormat="1" ht="65.25" hidden="1" customHeight="1" x14ac:dyDescent="0.3">
      <c r="A97" s="22" t="s">
        <v>42</v>
      </c>
      <c r="B97" s="36">
        <v>805</v>
      </c>
      <c r="C97" s="32" t="s">
        <v>4</v>
      </c>
      <c r="D97" s="32">
        <v>13</v>
      </c>
      <c r="E97" s="32" t="s">
        <v>108</v>
      </c>
      <c r="F97" s="32">
        <v>100</v>
      </c>
      <c r="G97" s="50">
        <v>372.5</v>
      </c>
      <c r="H97" s="50">
        <v>372.5</v>
      </c>
      <c r="I97" s="50">
        <f>G97</f>
        <v>372.5</v>
      </c>
      <c r="J97" s="50">
        <f>H97</f>
        <v>372.5</v>
      </c>
    </row>
    <row r="98" spans="1:10" s="10" customFormat="1" ht="31.2" hidden="1" x14ac:dyDescent="0.3">
      <c r="A98" s="23" t="s">
        <v>91</v>
      </c>
      <c r="B98" s="36">
        <v>805</v>
      </c>
      <c r="C98" s="32" t="s">
        <v>4</v>
      </c>
      <c r="D98" s="32">
        <v>13</v>
      </c>
      <c r="E98" s="32" t="s">
        <v>108</v>
      </c>
      <c r="F98" s="32">
        <v>200</v>
      </c>
      <c r="G98" s="50">
        <v>6.1</v>
      </c>
      <c r="H98" s="50">
        <v>6.1</v>
      </c>
      <c r="I98" s="50">
        <f>G98</f>
        <v>6.1</v>
      </c>
      <c r="J98" s="50">
        <f>H98</f>
        <v>6.1</v>
      </c>
    </row>
    <row r="99" spans="1:10" ht="31.2" hidden="1" x14ac:dyDescent="0.3">
      <c r="A99" s="22" t="s">
        <v>16</v>
      </c>
      <c r="B99" s="36">
        <v>805</v>
      </c>
      <c r="C99" s="32" t="s">
        <v>4</v>
      </c>
      <c r="D99" s="32">
        <v>13</v>
      </c>
      <c r="E99" s="33" t="s">
        <v>112</v>
      </c>
      <c r="F99" s="33"/>
      <c r="G99" s="50">
        <f>G100</f>
        <v>157.5</v>
      </c>
      <c r="H99" s="50">
        <f>H100</f>
        <v>157.5</v>
      </c>
      <c r="I99" s="50">
        <f>I100</f>
        <v>157.5</v>
      </c>
      <c r="J99" s="50">
        <f>J100</f>
        <v>157.5</v>
      </c>
    </row>
    <row r="100" spans="1:10" ht="31.2" hidden="1" x14ac:dyDescent="0.3">
      <c r="A100" s="23" t="s">
        <v>91</v>
      </c>
      <c r="B100" s="36">
        <v>805</v>
      </c>
      <c r="C100" s="32" t="s">
        <v>4</v>
      </c>
      <c r="D100" s="32">
        <v>13</v>
      </c>
      <c r="E100" s="33" t="s">
        <v>112</v>
      </c>
      <c r="F100" s="33" t="s">
        <v>70</v>
      </c>
      <c r="G100" s="50">
        <v>157.5</v>
      </c>
      <c r="H100" s="50">
        <v>157.5</v>
      </c>
      <c r="I100" s="50">
        <f>G100</f>
        <v>157.5</v>
      </c>
      <c r="J100" s="50">
        <f>H100</f>
        <v>157.5</v>
      </c>
    </row>
    <row r="101" spans="1:10" s="10" customFormat="1" ht="62.4" hidden="1" x14ac:dyDescent="0.3">
      <c r="A101" s="22" t="s">
        <v>192</v>
      </c>
      <c r="B101" s="36">
        <v>805</v>
      </c>
      <c r="C101" s="32" t="s">
        <v>4</v>
      </c>
      <c r="D101" s="32">
        <v>13</v>
      </c>
      <c r="E101" s="32" t="s">
        <v>111</v>
      </c>
      <c r="F101" s="32"/>
      <c r="G101" s="50">
        <f>G102</f>
        <v>0.5</v>
      </c>
      <c r="H101" s="50">
        <f>H102</f>
        <v>0.5</v>
      </c>
      <c r="I101" s="50">
        <f>I102</f>
        <v>0.5</v>
      </c>
      <c r="J101" s="50">
        <f>J102</f>
        <v>0.5</v>
      </c>
    </row>
    <row r="102" spans="1:10" s="10" customFormat="1" ht="69.75" hidden="1" customHeight="1" x14ac:dyDescent="0.3">
      <c r="A102" s="22" t="s">
        <v>42</v>
      </c>
      <c r="B102" s="36">
        <v>805</v>
      </c>
      <c r="C102" s="32" t="s">
        <v>4</v>
      </c>
      <c r="D102" s="32">
        <v>13</v>
      </c>
      <c r="E102" s="32" t="s">
        <v>111</v>
      </c>
      <c r="F102" s="32">
        <v>100</v>
      </c>
      <c r="G102" s="50">
        <v>0.5</v>
      </c>
      <c r="H102" s="50">
        <v>0.5</v>
      </c>
      <c r="I102" s="50">
        <f>G102</f>
        <v>0.5</v>
      </c>
      <c r="J102" s="50">
        <f>H102</f>
        <v>0.5</v>
      </c>
    </row>
    <row r="103" spans="1:10" ht="93.6" hidden="1" x14ac:dyDescent="0.3">
      <c r="A103" s="25" t="s">
        <v>193</v>
      </c>
      <c r="B103" s="36">
        <v>805</v>
      </c>
      <c r="C103" s="32" t="s">
        <v>4</v>
      </c>
      <c r="D103" s="32">
        <v>13</v>
      </c>
      <c r="E103" s="33" t="s">
        <v>113</v>
      </c>
      <c r="F103" s="33"/>
      <c r="G103" s="50">
        <f>G104</f>
        <v>3883.9</v>
      </c>
      <c r="H103" s="50">
        <f>H104</f>
        <v>3894.1</v>
      </c>
      <c r="I103" s="50">
        <f>I104</f>
        <v>3883.9</v>
      </c>
      <c r="J103" s="50">
        <f>J104</f>
        <v>3894.1</v>
      </c>
    </row>
    <row r="104" spans="1:10" ht="31.2" hidden="1" x14ac:dyDescent="0.3">
      <c r="A104" s="22" t="s">
        <v>44</v>
      </c>
      <c r="B104" s="36">
        <v>805</v>
      </c>
      <c r="C104" s="32" t="s">
        <v>4</v>
      </c>
      <c r="D104" s="32">
        <v>13</v>
      </c>
      <c r="E104" s="33" t="s">
        <v>113</v>
      </c>
      <c r="F104" s="33" t="s">
        <v>74</v>
      </c>
      <c r="G104" s="50">
        <v>3883.9</v>
      </c>
      <c r="H104" s="50">
        <v>3894.1</v>
      </c>
      <c r="I104" s="50">
        <f>G104</f>
        <v>3883.9</v>
      </c>
      <c r="J104" s="50">
        <f>H104</f>
        <v>3894.1</v>
      </c>
    </row>
    <row r="105" spans="1:10" ht="46.8" hidden="1" x14ac:dyDescent="0.3">
      <c r="A105" s="22" t="s">
        <v>76</v>
      </c>
      <c r="B105" s="31">
        <v>805</v>
      </c>
      <c r="C105" s="32" t="s">
        <v>4</v>
      </c>
      <c r="D105" s="32">
        <v>13</v>
      </c>
      <c r="E105" s="33" t="s">
        <v>265</v>
      </c>
      <c r="F105" s="32"/>
      <c r="G105" s="50">
        <f>G106+G107</f>
        <v>1038.8</v>
      </c>
      <c r="H105" s="50">
        <f>H106+H107</f>
        <v>1047.5999999999999</v>
      </c>
      <c r="I105" s="50">
        <f>I106+I107</f>
        <v>1012.8</v>
      </c>
      <c r="J105" s="50">
        <f>J106+J107</f>
        <v>995.2</v>
      </c>
    </row>
    <row r="106" spans="1:10" ht="62.4" hidden="1" x14ac:dyDescent="0.3">
      <c r="A106" s="22" t="s">
        <v>42</v>
      </c>
      <c r="B106" s="31">
        <v>805</v>
      </c>
      <c r="C106" s="32" t="s">
        <v>4</v>
      </c>
      <c r="D106" s="32">
        <v>13</v>
      </c>
      <c r="E106" s="33" t="s">
        <v>265</v>
      </c>
      <c r="F106" s="33">
        <v>100</v>
      </c>
      <c r="G106" s="50">
        <v>782.5</v>
      </c>
      <c r="H106" s="50">
        <v>782.5</v>
      </c>
      <c r="I106" s="50">
        <f>G106</f>
        <v>782.5</v>
      </c>
      <c r="J106" s="50">
        <f>H106</f>
        <v>782.5</v>
      </c>
    </row>
    <row r="107" spans="1:10" ht="31.2" hidden="1" x14ac:dyDescent="0.3">
      <c r="A107" s="23" t="s">
        <v>91</v>
      </c>
      <c r="B107" s="31">
        <v>805</v>
      </c>
      <c r="C107" s="32" t="s">
        <v>4</v>
      </c>
      <c r="D107" s="32">
        <v>13</v>
      </c>
      <c r="E107" s="33" t="s">
        <v>265</v>
      </c>
      <c r="F107" s="33">
        <v>200</v>
      </c>
      <c r="G107" s="50">
        <v>256.3</v>
      </c>
      <c r="H107" s="50">
        <v>265.10000000000002</v>
      </c>
      <c r="I107" s="50">
        <f>ROUND(G107*0.975-I106*0.025,1)</f>
        <v>230.3</v>
      </c>
      <c r="J107" s="50">
        <f>ROUND(H107*0.95-J106*0.05,1)</f>
        <v>212.7</v>
      </c>
    </row>
    <row r="108" spans="1:10" ht="31.2" hidden="1" x14ac:dyDescent="0.3">
      <c r="A108" s="54" t="s">
        <v>93</v>
      </c>
      <c r="B108" s="36">
        <v>805</v>
      </c>
      <c r="C108" s="33" t="s">
        <v>4</v>
      </c>
      <c r="D108" s="32">
        <v>13</v>
      </c>
      <c r="E108" s="33" t="s">
        <v>114</v>
      </c>
      <c r="F108" s="33"/>
      <c r="G108" s="50">
        <f>G109</f>
        <v>500</v>
      </c>
      <c r="H108" s="50">
        <f>H109</f>
        <v>500</v>
      </c>
      <c r="I108" s="50">
        <f>I109</f>
        <v>487.5</v>
      </c>
      <c r="J108" s="50">
        <f>J109</f>
        <v>475</v>
      </c>
    </row>
    <row r="109" spans="1:10" ht="15.6" hidden="1" x14ac:dyDescent="0.3">
      <c r="A109" s="22" t="s">
        <v>43</v>
      </c>
      <c r="B109" s="36">
        <v>805</v>
      </c>
      <c r="C109" s="33" t="s">
        <v>4</v>
      </c>
      <c r="D109" s="32">
        <v>13</v>
      </c>
      <c r="E109" s="33" t="s">
        <v>114</v>
      </c>
      <c r="F109" s="33" t="s">
        <v>54</v>
      </c>
      <c r="G109" s="50">
        <v>500</v>
      </c>
      <c r="H109" s="50">
        <v>500</v>
      </c>
      <c r="I109" s="50">
        <f>ROUND(G109*0.975,1)</f>
        <v>487.5</v>
      </c>
      <c r="J109" s="50">
        <f>ROUND(H109*0.95,1)</f>
        <v>475</v>
      </c>
    </row>
    <row r="110" spans="1:10" ht="35.25" hidden="1" customHeight="1" x14ac:dyDescent="0.3">
      <c r="A110" s="22" t="s">
        <v>194</v>
      </c>
      <c r="B110" s="36">
        <v>805</v>
      </c>
      <c r="C110" s="33" t="s">
        <v>4</v>
      </c>
      <c r="D110" s="32">
        <v>13</v>
      </c>
      <c r="E110" s="33" t="s">
        <v>184</v>
      </c>
      <c r="F110" s="33"/>
      <c r="G110" s="50">
        <f>G111+G112</f>
        <v>2839.9</v>
      </c>
      <c r="H110" s="50">
        <f>H111+H112</f>
        <v>3405.9</v>
      </c>
      <c r="I110" s="50">
        <f>I111+I112</f>
        <v>2839.9</v>
      </c>
      <c r="J110" s="50">
        <f>J111+J112</f>
        <v>3405.9</v>
      </c>
    </row>
    <row r="111" spans="1:10" ht="65.25" hidden="1" customHeight="1" x14ac:dyDescent="0.3">
      <c r="A111" s="22" t="s">
        <v>42</v>
      </c>
      <c r="B111" s="36">
        <v>805</v>
      </c>
      <c r="C111" s="33" t="s">
        <v>4</v>
      </c>
      <c r="D111" s="32">
        <v>13</v>
      </c>
      <c r="E111" s="33" t="s">
        <v>184</v>
      </c>
      <c r="F111" s="33" t="s">
        <v>69</v>
      </c>
      <c r="G111" s="50">
        <v>1633</v>
      </c>
      <c r="H111" s="50">
        <v>1633</v>
      </c>
      <c r="I111" s="50">
        <f>G111</f>
        <v>1633</v>
      </c>
      <c r="J111" s="50">
        <f>H111</f>
        <v>1633</v>
      </c>
    </row>
    <row r="112" spans="1:10" ht="31.2" hidden="1" x14ac:dyDescent="0.3">
      <c r="A112" s="54" t="s">
        <v>91</v>
      </c>
      <c r="B112" s="36">
        <v>805</v>
      </c>
      <c r="C112" s="33" t="s">
        <v>4</v>
      </c>
      <c r="D112" s="32">
        <v>13</v>
      </c>
      <c r="E112" s="33" t="s">
        <v>184</v>
      </c>
      <c r="F112" s="33" t="s">
        <v>70</v>
      </c>
      <c r="G112" s="50">
        <f>1118.9+93-5</f>
        <v>1206.9000000000001</v>
      </c>
      <c r="H112" s="50">
        <v>1772.9</v>
      </c>
      <c r="I112" s="50">
        <f>G112</f>
        <v>1206.9000000000001</v>
      </c>
      <c r="J112" s="50">
        <f>H112</f>
        <v>1772.9</v>
      </c>
    </row>
    <row r="113" spans="1:10" ht="21.75" hidden="1" customHeight="1" x14ac:dyDescent="0.3">
      <c r="A113" s="58" t="s">
        <v>187</v>
      </c>
      <c r="B113" s="55">
        <v>805</v>
      </c>
      <c r="C113" s="32" t="s">
        <v>4</v>
      </c>
      <c r="D113" s="32">
        <v>13</v>
      </c>
      <c r="E113" s="32" t="s">
        <v>188</v>
      </c>
      <c r="F113" s="32"/>
      <c r="G113" s="50">
        <f>G114</f>
        <v>149.80000000000001</v>
      </c>
      <c r="H113" s="50">
        <f>H114</f>
        <v>149.80000000000001</v>
      </c>
      <c r="I113" s="50">
        <f>I114</f>
        <v>146.1</v>
      </c>
      <c r="J113" s="50">
        <f>J114</f>
        <v>142.30000000000001</v>
      </c>
    </row>
    <row r="114" spans="1:10" ht="31.2" hidden="1" x14ac:dyDescent="0.3">
      <c r="A114" s="54" t="s">
        <v>91</v>
      </c>
      <c r="B114" s="55">
        <v>805</v>
      </c>
      <c r="C114" s="32" t="s">
        <v>4</v>
      </c>
      <c r="D114" s="32">
        <v>13</v>
      </c>
      <c r="E114" s="32" t="s">
        <v>188</v>
      </c>
      <c r="F114" s="32">
        <v>200</v>
      </c>
      <c r="G114" s="50">
        <f>103.6+13+11.2+22</f>
        <v>149.80000000000001</v>
      </c>
      <c r="H114" s="50">
        <f>103.6+13+11.2+22</f>
        <v>149.80000000000001</v>
      </c>
      <c r="I114" s="50">
        <f>ROUND(G114*0.975,1)</f>
        <v>146.1</v>
      </c>
      <c r="J114" s="50">
        <f>ROUND(H114*0.95,1)</f>
        <v>142.30000000000001</v>
      </c>
    </row>
    <row r="115" spans="1:10" ht="15.6" hidden="1" x14ac:dyDescent="0.3">
      <c r="A115" s="54" t="s">
        <v>267</v>
      </c>
      <c r="B115" s="55">
        <v>805</v>
      </c>
      <c r="C115" s="32" t="s">
        <v>4</v>
      </c>
      <c r="D115" s="32">
        <v>13</v>
      </c>
      <c r="E115" s="32" t="s">
        <v>266</v>
      </c>
      <c r="F115" s="32"/>
      <c r="G115" s="50">
        <f>G116</f>
        <v>162.19999999999999</v>
      </c>
      <c r="H115" s="50">
        <f>H116</f>
        <v>162.19999999999999</v>
      </c>
      <c r="I115" s="50">
        <f>I116</f>
        <v>162.19999999999999</v>
      </c>
      <c r="J115" s="50">
        <f>J116</f>
        <v>162.19999999999999</v>
      </c>
    </row>
    <row r="116" spans="1:10" ht="62.4" hidden="1" x14ac:dyDescent="0.3">
      <c r="A116" s="22" t="s">
        <v>42</v>
      </c>
      <c r="B116" s="55">
        <v>805</v>
      </c>
      <c r="C116" s="32" t="s">
        <v>4</v>
      </c>
      <c r="D116" s="32">
        <v>13</v>
      </c>
      <c r="E116" s="32" t="s">
        <v>266</v>
      </c>
      <c r="F116" s="32">
        <v>100</v>
      </c>
      <c r="G116" s="50">
        <v>162.19999999999999</v>
      </c>
      <c r="H116" s="50">
        <v>162.19999999999999</v>
      </c>
      <c r="I116" s="50">
        <f>G116</f>
        <v>162.19999999999999</v>
      </c>
      <c r="J116" s="50">
        <f>H116</f>
        <v>162.19999999999999</v>
      </c>
    </row>
    <row r="117" spans="1:10" ht="31.2" hidden="1" x14ac:dyDescent="0.3">
      <c r="A117" s="22" t="s">
        <v>159</v>
      </c>
      <c r="B117" s="31">
        <v>805</v>
      </c>
      <c r="C117" s="33" t="s">
        <v>9</v>
      </c>
      <c r="D117" s="33"/>
      <c r="E117" s="33"/>
      <c r="F117" s="33"/>
      <c r="G117" s="50">
        <f>G118</f>
        <v>5989.3</v>
      </c>
      <c r="H117" s="50">
        <f>H118</f>
        <v>5989.3</v>
      </c>
      <c r="I117" s="50">
        <f>I118</f>
        <v>5800.7</v>
      </c>
      <c r="J117" s="50">
        <f>J118</f>
        <v>5612.2</v>
      </c>
    </row>
    <row r="118" spans="1:10" ht="31.2" hidden="1" x14ac:dyDescent="0.3">
      <c r="A118" s="22" t="s">
        <v>75</v>
      </c>
      <c r="B118" s="31">
        <v>805</v>
      </c>
      <c r="C118" s="33" t="s">
        <v>9</v>
      </c>
      <c r="D118" s="33" t="s">
        <v>71</v>
      </c>
      <c r="E118" s="33"/>
      <c r="F118" s="33"/>
      <c r="G118" s="50">
        <f>G119+G123</f>
        <v>5989.3</v>
      </c>
      <c r="H118" s="50">
        <f>H119+H123</f>
        <v>5989.3</v>
      </c>
      <c r="I118" s="50">
        <f>I119+I123</f>
        <v>5800.7</v>
      </c>
      <c r="J118" s="50">
        <f>J119+J123</f>
        <v>5612.2</v>
      </c>
    </row>
    <row r="119" spans="1:10" ht="46.8" hidden="1" x14ac:dyDescent="0.3">
      <c r="A119" s="25" t="s">
        <v>195</v>
      </c>
      <c r="B119" s="31">
        <v>805</v>
      </c>
      <c r="C119" s="33" t="s">
        <v>9</v>
      </c>
      <c r="D119" s="33" t="s">
        <v>71</v>
      </c>
      <c r="E119" s="38" t="s">
        <v>269</v>
      </c>
      <c r="F119" s="33"/>
      <c r="G119" s="50">
        <f t="shared" ref="G119:J121" si="12">G120</f>
        <v>5524.5</v>
      </c>
      <c r="H119" s="50">
        <f t="shared" si="12"/>
        <v>5524.5</v>
      </c>
      <c r="I119" s="50">
        <f t="shared" si="12"/>
        <v>5524.5</v>
      </c>
      <c r="J119" s="50">
        <f t="shared" si="12"/>
        <v>5524.5</v>
      </c>
    </row>
    <row r="120" spans="1:10" ht="31.2" hidden="1" x14ac:dyDescent="0.3">
      <c r="A120" s="22" t="s">
        <v>270</v>
      </c>
      <c r="B120" s="31">
        <v>805</v>
      </c>
      <c r="C120" s="33" t="s">
        <v>9</v>
      </c>
      <c r="D120" s="33" t="s">
        <v>71</v>
      </c>
      <c r="E120" s="38" t="s">
        <v>268</v>
      </c>
      <c r="F120" s="33"/>
      <c r="G120" s="50">
        <f t="shared" si="12"/>
        <v>5524.5</v>
      </c>
      <c r="H120" s="50">
        <f t="shared" si="12"/>
        <v>5524.5</v>
      </c>
      <c r="I120" s="50">
        <f t="shared" si="12"/>
        <v>5524.5</v>
      </c>
      <c r="J120" s="50">
        <f t="shared" si="12"/>
        <v>5524.5</v>
      </c>
    </row>
    <row r="121" spans="1:10" ht="31.2" hidden="1" x14ac:dyDescent="0.3">
      <c r="A121" s="22" t="s">
        <v>271</v>
      </c>
      <c r="B121" s="31">
        <v>805</v>
      </c>
      <c r="C121" s="33" t="s">
        <v>9</v>
      </c>
      <c r="D121" s="33" t="s">
        <v>71</v>
      </c>
      <c r="E121" s="38" t="s">
        <v>115</v>
      </c>
      <c r="F121" s="33"/>
      <c r="G121" s="50">
        <f t="shared" si="12"/>
        <v>5524.5</v>
      </c>
      <c r="H121" s="50">
        <f t="shared" si="12"/>
        <v>5524.5</v>
      </c>
      <c r="I121" s="50">
        <f t="shared" si="12"/>
        <v>5524.5</v>
      </c>
      <c r="J121" s="50">
        <f t="shared" si="12"/>
        <v>5524.5</v>
      </c>
    </row>
    <row r="122" spans="1:10" ht="62.4" hidden="1" x14ac:dyDescent="0.3">
      <c r="A122" s="22" t="s">
        <v>42</v>
      </c>
      <c r="B122" s="31">
        <v>805</v>
      </c>
      <c r="C122" s="33" t="s">
        <v>9</v>
      </c>
      <c r="D122" s="33" t="s">
        <v>71</v>
      </c>
      <c r="E122" s="38" t="s">
        <v>115</v>
      </c>
      <c r="F122" s="33" t="s">
        <v>69</v>
      </c>
      <c r="G122" s="50">
        <v>5524.5</v>
      </c>
      <c r="H122" s="50">
        <v>5524.5</v>
      </c>
      <c r="I122" s="50">
        <f>G122</f>
        <v>5524.5</v>
      </c>
      <c r="J122" s="50">
        <f>H122</f>
        <v>5524.5</v>
      </c>
    </row>
    <row r="123" spans="1:10" ht="15.6" hidden="1" x14ac:dyDescent="0.3">
      <c r="A123" s="22" t="s">
        <v>80</v>
      </c>
      <c r="B123" s="55">
        <v>805</v>
      </c>
      <c r="C123" s="33" t="s">
        <v>9</v>
      </c>
      <c r="D123" s="33" t="s">
        <v>71</v>
      </c>
      <c r="E123" s="33" t="s">
        <v>98</v>
      </c>
      <c r="F123" s="33"/>
      <c r="G123" s="50">
        <f t="shared" ref="G123:J124" si="13">G124</f>
        <v>464.8</v>
      </c>
      <c r="H123" s="50">
        <f t="shared" si="13"/>
        <v>464.8</v>
      </c>
      <c r="I123" s="50">
        <f t="shared" si="13"/>
        <v>276.2</v>
      </c>
      <c r="J123" s="50">
        <f t="shared" si="13"/>
        <v>87.7</v>
      </c>
    </row>
    <row r="124" spans="1:10" ht="15.6" hidden="1" x14ac:dyDescent="0.3">
      <c r="A124" s="22" t="s">
        <v>226</v>
      </c>
      <c r="B124" s="55">
        <v>805</v>
      </c>
      <c r="C124" s="33" t="s">
        <v>9</v>
      </c>
      <c r="D124" s="33" t="s">
        <v>71</v>
      </c>
      <c r="E124" s="33" t="s">
        <v>225</v>
      </c>
      <c r="F124" s="33"/>
      <c r="G124" s="50">
        <f t="shared" si="13"/>
        <v>464.8</v>
      </c>
      <c r="H124" s="50">
        <f t="shared" si="13"/>
        <v>464.8</v>
      </c>
      <c r="I124" s="50">
        <f t="shared" si="13"/>
        <v>276.2</v>
      </c>
      <c r="J124" s="50">
        <f t="shared" si="13"/>
        <v>87.7</v>
      </c>
    </row>
    <row r="125" spans="1:10" ht="31.2" hidden="1" x14ac:dyDescent="0.3">
      <c r="A125" s="54" t="s">
        <v>91</v>
      </c>
      <c r="B125" s="55">
        <v>805</v>
      </c>
      <c r="C125" s="33" t="s">
        <v>9</v>
      </c>
      <c r="D125" s="33" t="s">
        <v>71</v>
      </c>
      <c r="E125" s="33" t="s">
        <v>225</v>
      </c>
      <c r="F125" s="33" t="s">
        <v>70</v>
      </c>
      <c r="G125" s="50">
        <v>464.8</v>
      </c>
      <c r="H125" s="50">
        <v>464.8</v>
      </c>
      <c r="I125" s="50">
        <f>ROUND(G125*0.975-(I122+I443)*0.025,1)</f>
        <v>276.2</v>
      </c>
      <c r="J125" s="50">
        <f>ROUND(H125*0.95-(J122+J443)*0.05,1)</f>
        <v>87.7</v>
      </c>
    </row>
    <row r="126" spans="1:10" ht="15.6" hidden="1" x14ac:dyDescent="0.3">
      <c r="A126" s="22" t="s">
        <v>160</v>
      </c>
      <c r="B126" s="31">
        <v>805</v>
      </c>
      <c r="C126" s="33" t="s">
        <v>13</v>
      </c>
      <c r="D126" s="33"/>
      <c r="E126" s="33"/>
      <c r="F126" s="33"/>
      <c r="G126" s="50">
        <f>G127+G135+G139</f>
        <v>32526</v>
      </c>
      <c r="H126" s="50">
        <f>H127+H135+H139</f>
        <v>32626</v>
      </c>
      <c r="I126" s="50">
        <f>I127+I135+I139</f>
        <v>29171.300000000003</v>
      </c>
      <c r="J126" s="50">
        <f>J127+J135+J139</f>
        <v>25885.200000000001</v>
      </c>
    </row>
    <row r="127" spans="1:10" ht="15.6" hidden="1" x14ac:dyDescent="0.3">
      <c r="A127" s="22" t="s">
        <v>89</v>
      </c>
      <c r="B127" s="31">
        <v>805</v>
      </c>
      <c r="C127" s="33" t="s">
        <v>13</v>
      </c>
      <c r="D127" s="33" t="s">
        <v>17</v>
      </c>
      <c r="E127" s="33"/>
      <c r="F127" s="33"/>
      <c r="G127" s="50">
        <f t="shared" ref="G127:J129" si="14">G128</f>
        <v>2144.1000000000004</v>
      </c>
      <c r="H127" s="50">
        <f t="shared" si="14"/>
        <v>2144.1000000000004</v>
      </c>
      <c r="I127" s="50">
        <f t="shared" si="14"/>
        <v>2144.1000000000004</v>
      </c>
      <c r="J127" s="50">
        <f t="shared" si="14"/>
        <v>2144.1000000000004</v>
      </c>
    </row>
    <row r="128" spans="1:10" ht="46.8" hidden="1" x14ac:dyDescent="0.3">
      <c r="A128" s="77" t="s">
        <v>275</v>
      </c>
      <c r="B128" s="55">
        <v>805</v>
      </c>
      <c r="C128" s="33" t="s">
        <v>13</v>
      </c>
      <c r="D128" s="33" t="s">
        <v>17</v>
      </c>
      <c r="E128" s="33" t="s">
        <v>272</v>
      </c>
      <c r="F128" s="33"/>
      <c r="G128" s="50">
        <f t="shared" si="14"/>
        <v>2144.1000000000004</v>
      </c>
      <c r="H128" s="50">
        <f t="shared" si="14"/>
        <v>2144.1000000000004</v>
      </c>
      <c r="I128" s="50">
        <f t="shared" si="14"/>
        <v>2144.1000000000004</v>
      </c>
      <c r="J128" s="50">
        <f t="shared" si="14"/>
        <v>2144.1000000000004</v>
      </c>
    </row>
    <row r="129" spans="1:10" ht="31.2" hidden="1" x14ac:dyDescent="0.3">
      <c r="A129" s="78" t="s">
        <v>276</v>
      </c>
      <c r="B129" s="55">
        <v>805</v>
      </c>
      <c r="C129" s="33" t="s">
        <v>13</v>
      </c>
      <c r="D129" s="33" t="s">
        <v>17</v>
      </c>
      <c r="E129" s="76" t="s">
        <v>273</v>
      </c>
      <c r="F129" s="33"/>
      <c r="G129" s="50">
        <f t="shared" si="14"/>
        <v>2144.1000000000004</v>
      </c>
      <c r="H129" s="50">
        <f t="shared" si="14"/>
        <v>2144.1000000000004</v>
      </c>
      <c r="I129" s="50">
        <f t="shared" si="14"/>
        <v>2144.1000000000004</v>
      </c>
      <c r="J129" s="50">
        <f t="shared" si="14"/>
        <v>2144.1000000000004</v>
      </c>
    </row>
    <row r="130" spans="1:10" ht="46.8" hidden="1" x14ac:dyDescent="0.3">
      <c r="A130" s="78" t="s">
        <v>277</v>
      </c>
      <c r="B130" s="55">
        <v>805</v>
      </c>
      <c r="C130" s="33" t="s">
        <v>13</v>
      </c>
      <c r="D130" s="33" t="s">
        <v>17</v>
      </c>
      <c r="E130" s="76" t="s">
        <v>274</v>
      </c>
      <c r="F130" s="33"/>
      <c r="G130" s="50">
        <f>G131+G133</f>
        <v>2144.1000000000004</v>
      </c>
      <c r="H130" s="50">
        <f>H131+H133</f>
        <v>2144.1000000000004</v>
      </c>
      <c r="I130" s="50">
        <f>I131+I133</f>
        <v>2144.1000000000004</v>
      </c>
      <c r="J130" s="50">
        <f>J131+J133</f>
        <v>2144.1000000000004</v>
      </c>
    </row>
    <row r="131" spans="1:10" ht="93.6" hidden="1" x14ac:dyDescent="0.3">
      <c r="A131" s="22" t="s">
        <v>196</v>
      </c>
      <c r="B131" s="31">
        <v>805</v>
      </c>
      <c r="C131" s="33" t="s">
        <v>13</v>
      </c>
      <c r="D131" s="33" t="s">
        <v>17</v>
      </c>
      <c r="E131" s="33" t="s">
        <v>116</v>
      </c>
      <c r="F131" s="33"/>
      <c r="G131" s="50">
        <f>G132</f>
        <v>1096.9000000000001</v>
      </c>
      <c r="H131" s="50">
        <f>H132</f>
        <v>1096.9000000000001</v>
      </c>
      <c r="I131" s="50">
        <f>I132</f>
        <v>1096.9000000000001</v>
      </c>
      <c r="J131" s="50">
        <f>J132</f>
        <v>1096.9000000000001</v>
      </c>
    </row>
    <row r="132" spans="1:10" ht="31.2" hidden="1" x14ac:dyDescent="0.3">
      <c r="A132" s="23" t="s">
        <v>91</v>
      </c>
      <c r="B132" s="31">
        <v>805</v>
      </c>
      <c r="C132" s="33" t="s">
        <v>13</v>
      </c>
      <c r="D132" s="33" t="s">
        <v>17</v>
      </c>
      <c r="E132" s="33" t="s">
        <v>116</v>
      </c>
      <c r="F132" s="33">
        <v>200</v>
      </c>
      <c r="G132" s="50">
        <v>1096.9000000000001</v>
      </c>
      <c r="H132" s="50">
        <v>1096.9000000000001</v>
      </c>
      <c r="I132" s="50">
        <f>G132</f>
        <v>1096.9000000000001</v>
      </c>
      <c r="J132" s="50">
        <f>H132</f>
        <v>1096.9000000000001</v>
      </c>
    </row>
    <row r="133" spans="1:10" ht="109.2" hidden="1" x14ac:dyDescent="0.3">
      <c r="A133" s="22" t="s">
        <v>197</v>
      </c>
      <c r="B133" s="31">
        <v>805</v>
      </c>
      <c r="C133" s="33" t="s">
        <v>13</v>
      </c>
      <c r="D133" s="33" t="s">
        <v>17</v>
      </c>
      <c r="E133" s="33" t="s">
        <v>116</v>
      </c>
      <c r="F133" s="33"/>
      <c r="G133" s="50">
        <f>G134</f>
        <v>1047.2</v>
      </c>
      <c r="H133" s="50">
        <f>H134</f>
        <v>1047.2</v>
      </c>
      <c r="I133" s="50">
        <f>I134</f>
        <v>1047.2</v>
      </c>
      <c r="J133" s="50">
        <f>J134</f>
        <v>1047.2</v>
      </c>
    </row>
    <row r="134" spans="1:10" ht="31.2" hidden="1" x14ac:dyDescent="0.3">
      <c r="A134" s="23" t="s">
        <v>91</v>
      </c>
      <c r="B134" s="31">
        <v>805</v>
      </c>
      <c r="C134" s="33" t="s">
        <v>13</v>
      </c>
      <c r="D134" s="33" t="s">
        <v>17</v>
      </c>
      <c r="E134" s="33" t="s">
        <v>116</v>
      </c>
      <c r="F134" s="33">
        <v>200</v>
      </c>
      <c r="G134" s="50">
        <v>1047.2</v>
      </c>
      <c r="H134" s="50">
        <v>1047.2</v>
      </c>
      <c r="I134" s="50">
        <f>G134</f>
        <v>1047.2</v>
      </c>
      <c r="J134" s="50">
        <f>H134</f>
        <v>1047.2</v>
      </c>
    </row>
    <row r="135" spans="1:10" ht="15.6" hidden="1" x14ac:dyDescent="0.3">
      <c r="A135" s="22" t="s">
        <v>88</v>
      </c>
      <c r="B135" s="31">
        <v>805</v>
      </c>
      <c r="C135" s="33" t="s">
        <v>13</v>
      </c>
      <c r="D135" s="33" t="s">
        <v>24</v>
      </c>
      <c r="E135" s="33"/>
      <c r="F135" s="33"/>
      <c r="G135" s="50">
        <f t="shared" ref="G135:J137" si="15">G136</f>
        <v>181.9</v>
      </c>
      <c r="H135" s="50">
        <f t="shared" si="15"/>
        <v>181.9</v>
      </c>
      <c r="I135" s="50">
        <f t="shared" si="15"/>
        <v>177.4</v>
      </c>
      <c r="J135" s="50">
        <f t="shared" si="15"/>
        <v>172.8</v>
      </c>
    </row>
    <row r="136" spans="1:10" ht="15.6" hidden="1" x14ac:dyDescent="0.3">
      <c r="A136" s="22" t="s">
        <v>80</v>
      </c>
      <c r="B136" s="31">
        <v>805</v>
      </c>
      <c r="C136" s="33" t="s">
        <v>13</v>
      </c>
      <c r="D136" s="33" t="s">
        <v>24</v>
      </c>
      <c r="E136" s="33" t="s">
        <v>98</v>
      </c>
      <c r="F136" s="33"/>
      <c r="G136" s="50">
        <f t="shared" si="15"/>
        <v>181.9</v>
      </c>
      <c r="H136" s="50">
        <f t="shared" si="15"/>
        <v>181.9</v>
      </c>
      <c r="I136" s="50">
        <f t="shared" si="15"/>
        <v>177.4</v>
      </c>
      <c r="J136" s="50">
        <f t="shared" si="15"/>
        <v>172.8</v>
      </c>
    </row>
    <row r="137" spans="1:10" ht="46.8" hidden="1" x14ac:dyDescent="0.3">
      <c r="A137" s="22" t="s">
        <v>179</v>
      </c>
      <c r="B137" s="31">
        <v>805</v>
      </c>
      <c r="C137" s="33" t="s">
        <v>13</v>
      </c>
      <c r="D137" s="33" t="s">
        <v>24</v>
      </c>
      <c r="E137" s="33" t="s">
        <v>117</v>
      </c>
      <c r="F137" s="33"/>
      <c r="G137" s="50">
        <f t="shared" si="15"/>
        <v>181.9</v>
      </c>
      <c r="H137" s="50">
        <f t="shared" si="15"/>
        <v>181.9</v>
      </c>
      <c r="I137" s="50">
        <f t="shared" si="15"/>
        <v>177.4</v>
      </c>
      <c r="J137" s="50">
        <f t="shared" si="15"/>
        <v>172.8</v>
      </c>
    </row>
    <row r="138" spans="1:10" ht="31.2" hidden="1" x14ac:dyDescent="0.3">
      <c r="A138" s="23" t="s">
        <v>91</v>
      </c>
      <c r="B138" s="31">
        <v>805</v>
      </c>
      <c r="C138" s="33" t="s">
        <v>13</v>
      </c>
      <c r="D138" s="33" t="s">
        <v>24</v>
      </c>
      <c r="E138" s="33" t="s">
        <v>117</v>
      </c>
      <c r="F138" s="33" t="s">
        <v>70</v>
      </c>
      <c r="G138" s="50">
        <v>181.9</v>
      </c>
      <c r="H138" s="50">
        <v>181.9</v>
      </c>
      <c r="I138" s="50">
        <f>ROUND(G138*0.975,1)</f>
        <v>177.4</v>
      </c>
      <c r="J138" s="50">
        <f>ROUND(H138*0.95,1)</f>
        <v>172.8</v>
      </c>
    </row>
    <row r="139" spans="1:10" ht="15.6" hidden="1" x14ac:dyDescent="0.3">
      <c r="A139" s="22" t="s">
        <v>49</v>
      </c>
      <c r="B139" s="31">
        <v>805</v>
      </c>
      <c r="C139" s="33" t="s">
        <v>13</v>
      </c>
      <c r="D139" s="33" t="s">
        <v>20</v>
      </c>
      <c r="E139" s="33"/>
      <c r="F139" s="33"/>
      <c r="G139" s="50">
        <f>G141</f>
        <v>30200</v>
      </c>
      <c r="H139" s="50">
        <f>H141</f>
        <v>30300</v>
      </c>
      <c r="I139" s="50">
        <f>I141</f>
        <v>26849.800000000003</v>
      </c>
      <c r="J139" s="50">
        <f>J141</f>
        <v>23568.3</v>
      </c>
    </row>
    <row r="140" spans="1:10" ht="46.8" hidden="1" x14ac:dyDescent="0.3">
      <c r="A140" s="22" t="s">
        <v>79</v>
      </c>
      <c r="B140" s="31">
        <v>805</v>
      </c>
      <c r="C140" s="33" t="s">
        <v>13</v>
      </c>
      <c r="D140" s="33" t="s">
        <v>20</v>
      </c>
      <c r="E140" s="33" t="s">
        <v>185</v>
      </c>
      <c r="F140" s="33"/>
      <c r="G140" s="50">
        <f>G141</f>
        <v>30200</v>
      </c>
      <c r="H140" s="50">
        <f>H141</f>
        <v>30300</v>
      </c>
      <c r="I140" s="50">
        <f>I141</f>
        <v>26849.800000000003</v>
      </c>
      <c r="J140" s="50">
        <f>J141</f>
        <v>23568.3</v>
      </c>
    </row>
    <row r="141" spans="1:10" ht="31.2" hidden="1" x14ac:dyDescent="0.3">
      <c r="A141" s="23" t="s">
        <v>91</v>
      </c>
      <c r="B141" s="31">
        <v>805</v>
      </c>
      <c r="C141" s="33" t="s">
        <v>13</v>
      </c>
      <c r="D141" s="33" t="s">
        <v>20</v>
      </c>
      <c r="E141" s="33" t="s">
        <v>185</v>
      </c>
      <c r="F141" s="33">
        <v>200</v>
      </c>
      <c r="G141" s="50">
        <v>30200</v>
      </c>
      <c r="H141" s="50">
        <v>30300</v>
      </c>
      <c r="I141" s="50">
        <f>ROUND(G141*0.975-(I179+I184+I463+I468+I470+I474+I484+I489+I490+I491+I502)*0.025,1)-0.1</f>
        <v>26849.800000000003</v>
      </c>
      <c r="J141" s="50">
        <f>ROUND(H141*0.95-(J179+J184+J463+J468+J470+J474+J484+J489+J490+J491+J502)*0.05,1)-0.7</f>
        <v>23568.3</v>
      </c>
    </row>
    <row r="142" spans="1:10" ht="15.6" x14ac:dyDescent="0.3">
      <c r="A142" s="22" t="s">
        <v>161</v>
      </c>
      <c r="B142" s="31">
        <v>805</v>
      </c>
      <c r="C142" s="32" t="s">
        <v>17</v>
      </c>
      <c r="D142" s="33"/>
      <c r="E142" s="33"/>
      <c r="F142" s="33"/>
      <c r="G142" s="50">
        <f>G143+G156+G152</f>
        <v>223457.26689999999</v>
      </c>
      <c r="H142" s="50">
        <f>H143+H156+H152</f>
        <v>32350.9</v>
      </c>
      <c r="I142" s="50">
        <f>I143+I156+I152</f>
        <v>222654.26689999999</v>
      </c>
      <c r="J142" s="50">
        <f>J143+J156+J152</f>
        <v>30745.000000000004</v>
      </c>
    </row>
    <row r="143" spans="1:10" ht="15.6" hidden="1" x14ac:dyDescent="0.3">
      <c r="A143" s="22" t="s">
        <v>53</v>
      </c>
      <c r="B143" s="31">
        <v>805</v>
      </c>
      <c r="C143" s="32" t="s">
        <v>17</v>
      </c>
      <c r="D143" s="33" t="s">
        <v>4</v>
      </c>
      <c r="E143" s="33"/>
      <c r="F143" s="33"/>
      <c r="G143" s="50">
        <f>G144+G149</f>
        <v>32120</v>
      </c>
      <c r="H143" s="50">
        <f>H144+H149</f>
        <v>32120</v>
      </c>
      <c r="I143" s="50">
        <f>I144+I149</f>
        <v>31317</v>
      </c>
      <c r="J143" s="50">
        <f>J144+J149</f>
        <v>30514.100000000002</v>
      </c>
    </row>
    <row r="144" spans="1:10" ht="46.8" hidden="1" x14ac:dyDescent="0.3">
      <c r="A144" s="79" t="s">
        <v>281</v>
      </c>
      <c r="B144" s="55">
        <v>805</v>
      </c>
      <c r="C144" s="33" t="s">
        <v>17</v>
      </c>
      <c r="D144" s="33" t="s">
        <v>4</v>
      </c>
      <c r="E144" s="33" t="s">
        <v>278</v>
      </c>
      <c r="F144" s="33"/>
      <c r="G144" s="50">
        <f t="shared" ref="G144:J147" si="16">G145</f>
        <v>31537</v>
      </c>
      <c r="H144" s="50">
        <f t="shared" si="16"/>
        <v>31537</v>
      </c>
      <c r="I144" s="50">
        <f t="shared" si="16"/>
        <v>30748.6</v>
      </c>
      <c r="J144" s="50">
        <f t="shared" si="16"/>
        <v>29960.2</v>
      </c>
    </row>
    <row r="145" spans="1:10" ht="62.4" hidden="1" x14ac:dyDescent="0.3">
      <c r="A145" s="79" t="s">
        <v>282</v>
      </c>
      <c r="B145" s="55">
        <v>805</v>
      </c>
      <c r="C145" s="33" t="s">
        <v>17</v>
      </c>
      <c r="D145" s="33" t="s">
        <v>4</v>
      </c>
      <c r="E145" s="33" t="s">
        <v>279</v>
      </c>
      <c r="F145" s="33"/>
      <c r="G145" s="50">
        <f t="shared" si="16"/>
        <v>31537</v>
      </c>
      <c r="H145" s="50">
        <f t="shared" si="16"/>
        <v>31537</v>
      </c>
      <c r="I145" s="50">
        <f t="shared" si="16"/>
        <v>30748.6</v>
      </c>
      <c r="J145" s="50">
        <f t="shared" si="16"/>
        <v>29960.2</v>
      </c>
    </row>
    <row r="146" spans="1:10" ht="46.8" hidden="1" x14ac:dyDescent="0.3">
      <c r="A146" s="79" t="s">
        <v>283</v>
      </c>
      <c r="B146" s="55">
        <v>805</v>
      </c>
      <c r="C146" s="33" t="s">
        <v>17</v>
      </c>
      <c r="D146" s="33" t="s">
        <v>4</v>
      </c>
      <c r="E146" s="33" t="s">
        <v>280</v>
      </c>
      <c r="F146" s="33"/>
      <c r="G146" s="50">
        <f t="shared" si="16"/>
        <v>31537</v>
      </c>
      <c r="H146" s="50">
        <f t="shared" si="16"/>
        <v>31537</v>
      </c>
      <c r="I146" s="50">
        <f t="shared" si="16"/>
        <v>30748.6</v>
      </c>
      <c r="J146" s="50">
        <f t="shared" si="16"/>
        <v>29960.2</v>
      </c>
    </row>
    <row r="147" spans="1:10" ht="62.4" hidden="1" x14ac:dyDescent="0.3">
      <c r="A147" s="26" t="s">
        <v>78</v>
      </c>
      <c r="B147" s="31">
        <v>805</v>
      </c>
      <c r="C147" s="33" t="s">
        <v>17</v>
      </c>
      <c r="D147" s="33" t="s">
        <v>4</v>
      </c>
      <c r="E147" s="33" t="s">
        <v>118</v>
      </c>
      <c r="F147" s="33"/>
      <c r="G147" s="50">
        <f t="shared" si="16"/>
        <v>31537</v>
      </c>
      <c r="H147" s="50">
        <f t="shared" si="16"/>
        <v>31537</v>
      </c>
      <c r="I147" s="50">
        <f t="shared" si="16"/>
        <v>30748.6</v>
      </c>
      <c r="J147" s="50">
        <f t="shared" si="16"/>
        <v>29960.2</v>
      </c>
    </row>
    <row r="148" spans="1:10" ht="15.6" hidden="1" x14ac:dyDescent="0.3">
      <c r="A148" s="22" t="s">
        <v>43</v>
      </c>
      <c r="B148" s="31">
        <v>805</v>
      </c>
      <c r="C148" s="32" t="s">
        <v>17</v>
      </c>
      <c r="D148" s="33" t="s">
        <v>4</v>
      </c>
      <c r="E148" s="33" t="s">
        <v>118</v>
      </c>
      <c r="F148" s="33" t="s">
        <v>74</v>
      </c>
      <c r="G148" s="50">
        <v>31537</v>
      </c>
      <c r="H148" s="50">
        <v>31537</v>
      </c>
      <c r="I148" s="50">
        <f>ROUND(G148*0.975,1)</f>
        <v>30748.6</v>
      </c>
      <c r="J148" s="50">
        <f>ROUND(H148*0.95,1)</f>
        <v>29960.2</v>
      </c>
    </row>
    <row r="149" spans="1:10" ht="15.6" hidden="1" x14ac:dyDescent="0.3">
      <c r="A149" s="22" t="s">
        <v>80</v>
      </c>
      <c r="B149" s="31">
        <v>805</v>
      </c>
      <c r="C149" s="32" t="s">
        <v>17</v>
      </c>
      <c r="D149" s="33" t="s">
        <v>4</v>
      </c>
      <c r="E149" s="33" t="s">
        <v>98</v>
      </c>
      <c r="F149" s="33"/>
      <c r="G149" s="50">
        <f t="shared" ref="G149:J150" si="17">G150</f>
        <v>583</v>
      </c>
      <c r="H149" s="50">
        <f t="shared" si="17"/>
        <v>583</v>
      </c>
      <c r="I149" s="50">
        <f t="shared" si="17"/>
        <v>568.4</v>
      </c>
      <c r="J149" s="50">
        <f t="shared" si="17"/>
        <v>553.9</v>
      </c>
    </row>
    <row r="150" spans="1:10" ht="15.6" hidden="1" x14ac:dyDescent="0.3">
      <c r="A150" s="22" t="s">
        <v>87</v>
      </c>
      <c r="B150" s="31">
        <v>805</v>
      </c>
      <c r="C150" s="32" t="s">
        <v>17</v>
      </c>
      <c r="D150" s="33" t="s">
        <v>4</v>
      </c>
      <c r="E150" s="33" t="s">
        <v>119</v>
      </c>
      <c r="F150" s="33"/>
      <c r="G150" s="50">
        <f t="shared" si="17"/>
        <v>583</v>
      </c>
      <c r="H150" s="50">
        <f t="shared" si="17"/>
        <v>583</v>
      </c>
      <c r="I150" s="50">
        <f t="shared" si="17"/>
        <v>568.4</v>
      </c>
      <c r="J150" s="50">
        <f t="shared" si="17"/>
        <v>553.9</v>
      </c>
    </row>
    <row r="151" spans="1:10" ht="31.2" hidden="1" x14ac:dyDescent="0.3">
      <c r="A151" s="23" t="s">
        <v>91</v>
      </c>
      <c r="B151" s="31">
        <v>805</v>
      </c>
      <c r="C151" s="33" t="s">
        <v>17</v>
      </c>
      <c r="D151" s="33" t="s">
        <v>4</v>
      </c>
      <c r="E151" s="33" t="s">
        <v>119</v>
      </c>
      <c r="F151" s="33">
        <v>200</v>
      </c>
      <c r="G151" s="50">
        <f>583</f>
        <v>583</v>
      </c>
      <c r="H151" s="50">
        <f>583</f>
        <v>583</v>
      </c>
      <c r="I151" s="50">
        <f>ROUND(G151*0.975,1)</f>
        <v>568.4</v>
      </c>
      <c r="J151" s="50">
        <f>ROUND(H151*0.95,1)</f>
        <v>553.9</v>
      </c>
    </row>
    <row r="152" spans="1:10" ht="15.6" x14ac:dyDescent="0.3">
      <c r="A152" s="81" t="s">
        <v>415</v>
      </c>
      <c r="B152" s="36">
        <v>805</v>
      </c>
      <c r="C152" s="33" t="s">
        <v>17</v>
      </c>
      <c r="D152" s="33" t="s">
        <v>6</v>
      </c>
      <c r="E152" s="33"/>
      <c r="F152" s="33"/>
      <c r="G152" s="50">
        <f>G153</f>
        <v>191106.36689999999</v>
      </c>
      <c r="H152" s="50">
        <v>0</v>
      </c>
      <c r="I152" s="50">
        <f t="shared" ref="I152:J155" si="18">G152</f>
        <v>191106.36689999999</v>
      </c>
      <c r="J152" s="50">
        <f t="shared" si="18"/>
        <v>0</v>
      </c>
    </row>
    <row r="153" spans="1:10" ht="15.6" x14ac:dyDescent="0.3">
      <c r="A153" s="80" t="s">
        <v>80</v>
      </c>
      <c r="B153" s="36">
        <v>805</v>
      </c>
      <c r="C153" s="33" t="s">
        <v>17</v>
      </c>
      <c r="D153" s="33" t="s">
        <v>6</v>
      </c>
      <c r="E153" s="33" t="s">
        <v>98</v>
      </c>
      <c r="F153" s="33"/>
      <c r="G153" s="50">
        <f>G154</f>
        <v>191106.36689999999</v>
      </c>
      <c r="H153" s="50">
        <v>0</v>
      </c>
      <c r="I153" s="50">
        <f t="shared" si="18"/>
        <v>191106.36689999999</v>
      </c>
      <c r="J153" s="50">
        <f t="shared" si="18"/>
        <v>0</v>
      </c>
    </row>
    <row r="154" spans="1:10" ht="62.4" x14ac:dyDescent="0.3">
      <c r="A154" s="81" t="s">
        <v>416</v>
      </c>
      <c r="B154" s="36">
        <v>805</v>
      </c>
      <c r="C154" s="33" t="s">
        <v>17</v>
      </c>
      <c r="D154" s="33" t="s">
        <v>6</v>
      </c>
      <c r="E154" s="33" t="s">
        <v>417</v>
      </c>
      <c r="F154" s="33"/>
      <c r="G154" s="50">
        <f>G155</f>
        <v>191106.36689999999</v>
      </c>
      <c r="H154" s="50">
        <v>0</v>
      </c>
      <c r="I154" s="50">
        <f t="shared" si="18"/>
        <v>191106.36689999999</v>
      </c>
      <c r="J154" s="50">
        <f t="shared" si="18"/>
        <v>0</v>
      </c>
    </row>
    <row r="155" spans="1:10" ht="39" customHeight="1" x14ac:dyDescent="0.3">
      <c r="A155" s="81" t="s">
        <v>418</v>
      </c>
      <c r="B155" s="36">
        <v>805</v>
      </c>
      <c r="C155" s="33" t="s">
        <v>17</v>
      </c>
      <c r="D155" s="33" t="s">
        <v>6</v>
      </c>
      <c r="E155" s="33" t="s">
        <v>417</v>
      </c>
      <c r="F155" s="33" t="s">
        <v>419</v>
      </c>
      <c r="G155" s="50">
        <f>143329.7752+47776.5917</f>
        <v>191106.36689999999</v>
      </c>
      <c r="H155" s="50">
        <v>0</v>
      </c>
      <c r="I155" s="50">
        <f t="shared" si="18"/>
        <v>191106.36689999999</v>
      </c>
      <c r="J155" s="50">
        <f t="shared" si="18"/>
        <v>0</v>
      </c>
    </row>
    <row r="156" spans="1:10" ht="31.2" hidden="1" x14ac:dyDescent="0.3">
      <c r="A156" s="22" t="s">
        <v>41</v>
      </c>
      <c r="B156" s="36">
        <v>805</v>
      </c>
      <c r="C156" s="33" t="s">
        <v>17</v>
      </c>
      <c r="D156" s="33" t="s">
        <v>17</v>
      </c>
      <c r="E156" s="33"/>
      <c r="F156" s="33"/>
      <c r="G156" s="50">
        <f t="shared" ref="G156:J157" si="19">G157</f>
        <v>230.9</v>
      </c>
      <c r="H156" s="50">
        <f t="shared" si="19"/>
        <v>230.9</v>
      </c>
      <c r="I156" s="50">
        <f t="shared" si="19"/>
        <v>230.9</v>
      </c>
      <c r="J156" s="50">
        <f t="shared" si="19"/>
        <v>230.9</v>
      </c>
    </row>
    <row r="157" spans="1:10" ht="15.6" hidden="1" x14ac:dyDescent="0.3">
      <c r="A157" s="22" t="s">
        <v>80</v>
      </c>
      <c r="B157" s="36">
        <v>805</v>
      </c>
      <c r="C157" s="33" t="s">
        <v>17</v>
      </c>
      <c r="D157" s="33" t="s">
        <v>17</v>
      </c>
      <c r="E157" s="33" t="s">
        <v>98</v>
      </c>
      <c r="F157" s="33"/>
      <c r="G157" s="50">
        <f t="shared" si="19"/>
        <v>230.9</v>
      </c>
      <c r="H157" s="50">
        <f t="shared" si="19"/>
        <v>230.9</v>
      </c>
      <c r="I157" s="50">
        <f t="shared" si="19"/>
        <v>230.9</v>
      </c>
      <c r="J157" s="50">
        <f t="shared" si="19"/>
        <v>230.9</v>
      </c>
    </row>
    <row r="158" spans="1:10" ht="96" hidden="1" customHeight="1" x14ac:dyDescent="0.3">
      <c r="A158" s="22" t="s">
        <v>198</v>
      </c>
      <c r="B158" s="36">
        <v>805</v>
      </c>
      <c r="C158" s="33" t="s">
        <v>17</v>
      </c>
      <c r="D158" s="33" t="s">
        <v>17</v>
      </c>
      <c r="E158" s="33" t="s">
        <v>120</v>
      </c>
      <c r="F158" s="33"/>
      <c r="G158" s="50">
        <f>G159+G160</f>
        <v>230.9</v>
      </c>
      <c r="H158" s="50">
        <f>H159+H160</f>
        <v>230.9</v>
      </c>
      <c r="I158" s="50">
        <f>I159+I160</f>
        <v>230.9</v>
      </c>
      <c r="J158" s="50">
        <f>J159+J160</f>
        <v>230.9</v>
      </c>
    </row>
    <row r="159" spans="1:10" ht="62.4" hidden="1" x14ac:dyDescent="0.3">
      <c r="A159" s="22" t="s">
        <v>42</v>
      </c>
      <c r="B159" s="36">
        <v>805</v>
      </c>
      <c r="C159" s="33" t="s">
        <v>17</v>
      </c>
      <c r="D159" s="33" t="s">
        <v>17</v>
      </c>
      <c r="E159" s="33" t="s">
        <v>120</v>
      </c>
      <c r="F159" s="33" t="s">
        <v>69</v>
      </c>
      <c r="G159" s="50">
        <v>156</v>
      </c>
      <c r="H159" s="50">
        <v>156</v>
      </c>
      <c r="I159" s="50">
        <f>G159</f>
        <v>156</v>
      </c>
      <c r="J159" s="50">
        <f>H159</f>
        <v>156</v>
      </c>
    </row>
    <row r="160" spans="1:10" ht="31.2" hidden="1" x14ac:dyDescent="0.3">
      <c r="A160" s="23" t="s">
        <v>91</v>
      </c>
      <c r="B160" s="36">
        <v>805</v>
      </c>
      <c r="C160" s="33" t="s">
        <v>17</v>
      </c>
      <c r="D160" s="33" t="s">
        <v>17</v>
      </c>
      <c r="E160" s="33" t="s">
        <v>120</v>
      </c>
      <c r="F160" s="33" t="s">
        <v>70</v>
      </c>
      <c r="G160" s="50">
        <v>74.900000000000006</v>
      </c>
      <c r="H160" s="50">
        <v>74.900000000000006</v>
      </c>
      <c r="I160" s="50">
        <f>G160</f>
        <v>74.900000000000006</v>
      </c>
      <c r="J160" s="50">
        <f>H160</f>
        <v>74.900000000000006</v>
      </c>
    </row>
    <row r="161" spans="1:10" s="6" customFormat="1" ht="15.6" hidden="1" x14ac:dyDescent="0.3">
      <c r="A161" s="26" t="s">
        <v>162</v>
      </c>
      <c r="B161" s="31">
        <v>805</v>
      </c>
      <c r="C161" s="39">
        <v>6</v>
      </c>
      <c r="D161" s="40"/>
      <c r="E161" s="41"/>
      <c r="F161" s="41"/>
      <c r="G161" s="50">
        <f t="shared" ref="G161:J165" si="20">G162</f>
        <v>5367</v>
      </c>
      <c r="H161" s="50">
        <f t="shared" si="20"/>
        <v>5367</v>
      </c>
      <c r="I161" s="50">
        <f t="shared" si="20"/>
        <v>5232.8</v>
      </c>
      <c r="J161" s="50">
        <f t="shared" si="20"/>
        <v>5098.7</v>
      </c>
    </row>
    <row r="162" spans="1:10" s="6" customFormat="1" ht="31.2" hidden="1" x14ac:dyDescent="0.3">
      <c r="A162" s="26" t="s">
        <v>38</v>
      </c>
      <c r="B162" s="31">
        <v>805</v>
      </c>
      <c r="C162" s="39">
        <v>6</v>
      </c>
      <c r="D162" s="39">
        <v>3</v>
      </c>
      <c r="E162" s="37"/>
      <c r="F162" s="37"/>
      <c r="G162" s="50">
        <f>G163</f>
        <v>5367</v>
      </c>
      <c r="H162" s="50">
        <f t="shared" si="20"/>
        <v>5367</v>
      </c>
      <c r="I162" s="50">
        <f t="shared" si="20"/>
        <v>5232.8</v>
      </c>
      <c r="J162" s="50">
        <f t="shared" si="20"/>
        <v>5098.7</v>
      </c>
    </row>
    <row r="163" spans="1:10" s="6" customFormat="1" ht="31.2" hidden="1" x14ac:dyDescent="0.3">
      <c r="A163" s="80" t="s">
        <v>286</v>
      </c>
      <c r="B163" s="55">
        <v>805</v>
      </c>
      <c r="C163" s="39">
        <v>6</v>
      </c>
      <c r="D163" s="39">
        <v>3</v>
      </c>
      <c r="E163" s="37" t="s">
        <v>284</v>
      </c>
      <c r="F163" s="37"/>
      <c r="G163" s="50">
        <f>G164</f>
        <v>5367</v>
      </c>
      <c r="H163" s="50">
        <f t="shared" si="20"/>
        <v>5367</v>
      </c>
      <c r="I163" s="50">
        <f t="shared" si="20"/>
        <v>5232.8</v>
      </c>
      <c r="J163" s="50">
        <f t="shared" si="20"/>
        <v>5098.7</v>
      </c>
    </row>
    <row r="164" spans="1:10" s="6" customFormat="1" ht="31.2" hidden="1" x14ac:dyDescent="0.3">
      <c r="A164" s="81" t="s">
        <v>287</v>
      </c>
      <c r="B164" s="55">
        <v>805</v>
      </c>
      <c r="C164" s="39">
        <v>6</v>
      </c>
      <c r="D164" s="39">
        <v>3</v>
      </c>
      <c r="E164" s="37" t="s">
        <v>285</v>
      </c>
      <c r="F164" s="37"/>
      <c r="G164" s="50">
        <f>G165</f>
        <v>5367</v>
      </c>
      <c r="H164" s="50">
        <f t="shared" si="20"/>
        <v>5367</v>
      </c>
      <c r="I164" s="50">
        <f t="shared" si="20"/>
        <v>5232.8</v>
      </c>
      <c r="J164" s="50">
        <f t="shared" si="20"/>
        <v>5098.7</v>
      </c>
    </row>
    <row r="165" spans="1:10" s="6" customFormat="1" ht="31.2" hidden="1" x14ac:dyDescent="0.3">
      <c r="A165" s="26" t="s">
        <v>288</v>
      </c>
      <c r="B165" s="31">
        <v>805</v>
      </c>
      <c r="C165" s="39">
        <v>6</v>
      </c>
      <c r="D165" s="39">
        <v>3</v>
      </c>
      <c r="E165" s="37" t="s">
        <v>121</v>
      </c>
      <c r="F165" s="37"/>
      <c r="G165" s="50">
        <f>G166</f>
        <v>5367</v>
      </c>
      <c r="H165" s="50">
        <f t="shared" si="20"/>
        <v>5367</v>
      </c>
      <c r="I165" s="50">
        <f t="shared" si="20"/>
        <v>5232.8</v>
      </c>
      <c r="J165" s="50">
        <f t="shared" si="20"/>
        <v>5098.7</v>
      </c>
    </row>
    <row r="166" spans="1:10" s="6" customFormat="1" ht="31.2" hidden="1" x14ac:dyDescent="0.3">
      <c r="A166" s="23" t="s">
        <v>91</v>
      </c>
      <c r="B166" s="31">
        <v>805</v>
      </c>
      <c r="C166" s="39">
        <v>6</v>
      </c>
      <c r="D166" s="39">
        <v>3</v>
      </c>
      <c r="E166" s="37" t="s">
        <v>121</v>
      </c>
      <c r="F166" s="33">
        <v>200</v>
      </c>
      <c r="G166" s="50">
        <v>5367</v>
      </c>
      <c r="H166" s="50">
        <v>5367</v>
      </c>
      <c r="I166" s="50">
        <f>ROUND(G166*0.975,1)</f>
        <v>5232.8</v>
      </c>
      <c r="J166" s="50">
        <f>ROUND(H166*0.95,1)</f>
        <v>5098.7</v>
      </c>
    </row>
    <row r="167" spans="1:10" s="6" customFormat="1" ht="15.6" hidden="1" x14ac:dyDescent="0.3">
      <c r="A167" s="22" t="s">
        <v>169</v>
      </c>
      <c r="B167" s="55">
        <v>805</v>
      </c>
      <c r="C167" s="39">
        <v>7</v>
      </c>
      <c r="D167" s="40"/>
      <c r="E167" s="41"/>
      <c r="F167" s="41"/>
      <c r="G167" s="50">
        <f>G168</f>
        <v>36169.599999999999</v>
      </c>
      <c r="H167" s="50">
        <f t="shared" ref="G167:J172" si="21">H168</f>
        <v>36169.599999999999</v>
      </c>
      <c r="I167" s="50">
        <f t="shared" si="21"/>
        <v>36169.599999999999</v>
      </c>
      <c r="J167" s="50">
        <f t="shared" si="21"/>
        <v>36169.599999999999</v>
      </c>
    </row>
    <row r="168" spans="1:10" s="6" customFormat="1" ht="15.6" hidden="1" x14ac:dyDescent="0.3">
      <c r="A168" s="22" t="s">
        <v>31</v>
      </c>
      <c r="B168" s="55">
        <v>805</v>
      </c>
      <c r="C168" s="39">
        <v>7</v>
      </c>
      <c r="D168" s="39">
        <v>2</v>
      </c>
      <c r="E168" s="37"/>
      <c r="F168" s="37"/>
      <c r="G168" s="50">
        <f>G169</f>
        <v>36169.599999999999</v>
      </c>
      <c r="H168" s="50">
        <f t="shared" si="21"/>
        <v>36169.599999999999</v>
      </c>
      <c r="I168" s="50">
        <f t="shared" si="21"/>
        <v>36169.599999999999</v>
      </c>
      <c r="J168" s="50">
        <f t="shared" si="21"/>
        <v>36169.599999999999</v>
      </c>
    </row>
    <row r="169" spans="1:10" s="6" customFormat="1" ht="31.2" hidden="1" x14ac:dyDescent="0.3">
      <c r="A169" s="22" t="s">
        <v>290</v>
      </c>
      <c r="B169" s="55">
        <v>805</v>
      </c>
      <c r="C169" s="39">
        <v>7</v>
      </c>
      <c r="D169" s="39">
        <v>2</v>
      </c>
      <c r="E169" s="37" t="s">
        <v>131</v>
      </c>
      <c r="F169" s="37"/>
      <c r="G169" s="50">
        <f>G170</f>
        <v>36169.599999999999</v>
      </c>
      <c r="H169" s="50">
        <f t="shared" si="21"/>
        <v>36169.599999999999</v>
      </c>
      <c r="I169" s="50">
        <f t="shared" si="21"/>
        <v>36169.599999999999</v>
      </c>
      <c r="J169" s="50">
        <f t="shared" si="21"/>
        <v>36169.599999999999</v>
      </c>
    </row>
    <row r="170" spans="1:10" s="6" customFormat="1" ht="15.6" hidden="1" x14ac:dyDescent="0.3">
      <c r="A170" s="22" t="s">
        <v>291</v>
      </c>
      <c r="B170" s="55">
        <v>805</v>
      </c>
      <c r="C170" s="39">
        <v>7</v>
      </c>
      <c r="D170" s="39">
        <v>2</v>
      </c>
      <c r="E170" s="37" t="s">
        <v>289</v>
      </c>
      <c r="F170" s="37"/>
      <c r="G170" s="50">
        <f>G171</f>
        <v>36169.599999999999</v>
      </c>
      <c r="H170" s="50">
        <f t="shared" si="21"/>
        <v>36169.599999999999</v>
      </c>
      <c r="I170" s="50">
        <f t="shared" si="21"/>
        <v>36169.599999999999</v>
      </c>
      <c r="J170" s="50">
        <f t="shared" si="21"/>
        <v>36169.599999999999</v>
      </c>
    </row>
    <row r="171" spans="1:10" s="6" customFormat="1" ht="109.2" hidden="1" x14ac:dyDescent="0.3">
      <c r="A171" s="22" t="s">
        <v>83</v>
      </c>
      <c r="B171" s="55">
        <v>805</v>
      </c>
      <c r="C171" s="39">
        <v>7</v>
      </c>
      <c r="D171" s="39">
        <v>2</v>
      </c>
      <c r="E171" s="37" t="s">
        <v>136</v>
      </c>
      <c r="F171" s="37"/>
      <c r="G171" s="50">
        <f>G172</f>
        <v>36169.599999999999</v>
      </c>
      <c r="H171" s="50">
        <f t="shared" si="21"/>
        <v>36169.599999999999</v>
      </c>
      <c r="I171" s="50">
        <f t="shared" si="21"/>
        <v>36169.599999999999</v>
      </c>
      <c r="J171" s="50">
        <f t="shared" si="21"/>
        <v>36169.599999999999</v>
      </c>
    </row>
    <row r="172" spans="1:10" s="6" customFormat="1" ht="140.4" hidden="1" x14ac:dyDescent="0.3">
      <c r="A172" s="26" t="s">
        <v>232</v>
      </c>
      <c r="B172" s="55">
        <v>805</v>
      </c>
      <c r="C172" s="39">
        <v>7</v>
      </c>
      <c r="D172" s="39">
        <v>2</v>
      </c>
      <c r="E172" s="37" t="s">
        <v>233</v>
      </c>
      <c r="F172" s="37"/>
      <c r="G172" s="50">
        <f t="shared" si="21"/>
        <v>36169.599999999999</v>
      </c>
      <c r="H172" s="50">
        <f t="shared" si="21"/>
        <v>36169.599999999999</v>
      </c>
      <c r="I172" s="50">
        <f t="shared" si="21"/>
        <v>36169.599999999999</v>
      </c>
      <c r="J172" s="50">
        <f t="shared" si="21"/>
        <v>36169.599999999999</v>
      </c>
    </row>
    <row r="173" spans="1:10" s="6" customFormat="1" ht="31.2" hidden="1" x14ac:dyDescent="0.3">
      <c r="A173" s="22" t="s">
        <v>44</v>
      </c>
      <c r="B173" s="55">
        <v>805</v>
      </c>
      <c r="C173" s="39">
        <v>7</v>
      </c>
      <c r="D173" s="39">
        <v>2</v>
      </c>
      <c r="E173" s="37" t="s">
        <v>233</v>
      </c>
      <c r="F173" s="33" t="s">
        <v>74</v>
      </c>
      <c r="G173" s="50">
        <v>36169.599999999999</v>
      </c>
      <c r="H173" s="50">
        <v>36169.599999999999</v>
      </c>
      <c r="I173" s="50">
        <f>G173</f>
        <v>36169.599999999999</v>
      </c>
      <c r="J173" s="50">
        <f>H173</f>
        <v>36169.599999999999</v>
      </c>
    </row>
    <row r="174" spans="1:10" s="2" customFormat="1" ht="15.6" hidden="1" x14ac:dyDescent="0.3">
      <c r="A174" s="22" t="s">
        <v>163</v>
      </c>
      <c r="B174" s="31">
        <v>805</v>
      </c>
      <c r="C174" s="32" t="s">
        <v>18</v>
      </c>
      <c r="D174" s="32"/>
      <c r="E174" s="33"/>
      <c r="F174" s="33"/>
      <c r="G174" s="50">
        <f>G175</f>
        <v>2000</v>
      </c>
      <c r="H174" s="50">
        <f>H175</f>
        <v>2000</v>
      </c>
      <c r="I174" s="50">
        <f>I175</f>
        <v>2000</v>
      </c>
      <c r="J174" s="50">
        <f>J175</f>
        <v>2000</v>
      </c>
    </row>
    <row r="175" spans="1:10" ht="15.6" hidden="1" x14ac:dyDescent="0.3">
      <c r="A175" s="22" t="s">
        <v>19</v>
      </c>
      <c r="B175" s="31">
        <v>805</v>
      </c>
      <c r="C175" s="32" t="s">
        <v>18</v>
      </c>
      <c r="D175" s="32" t="s">
        <v>4</v>
      </c>
      <c r="E175" s="33"/>
      <c r="F175" s="33"/>
      <c r="G175" s="50">
        <f>G176+G180</f>
        <v>2000</v>
      </c>
      <c r="H175" s="50">
        <f>H176+H180</f>
        <v>2000</v>
      </c>
      <c r="I175" s="50">
        <f>I176+I180</f>
        <v>2000</v>
      </c>
      <c r="J175" s="50">
        <f>J176+J180</f>
        <v>2000</v>
      </c>
    </row>
    <row r="176" spans="1:10" ht="31.2" hidden="1" x14ac:dyDescent="0.3">
      <c r="A176" s="77" t="s">
        <v>295</v>
      </c>
      <c r="B176" s="55">
        <v>805</v>
      </c>
      <c r="C176" s="32" t="s">
        <v>18</v>
      </c>
      <c r="D176" s="32" t="s">
        <v>4</v>
      </c>
      <c r="E176" s="33" t="s">
        <v>292</v>
      </c>
      <c r="F176" s="33"/>
      <c r="G176" s="50">
        <f t="shared" ref="G176:J178" si="22">G177</f>
        <v>400</v>
      </c>
      <c r="H176" s="50">
        <f t="shared" si="22"/>
        <v>400</v>
      </c>
      <c r="I176" s="50">
        <f t="shared" si="22"/>
        <v>400</v>
      </c>
      <c r="J176" s="50">
        <f t="shared" si="22"/>
        <v>400</v>
      </c>
    </row>
    <row r="177" spans="1:10" ht="31.2" hidden="1" x14ac:dyDescent="0.3">
      <c r="A177" s="80" t="s">
        <v>296</v>
      </c>
      <c r="B177" s="55">
        <v>805</v>
      </c>
      <c r="C177" s="32" t="s">
        <v>18</v>
      </c>
      <c r="D177" s="32" t="s">
        <v>4</v>
      </c>
      <c r="E177" s="33" t="s">
        <v>293</v>
      </c>
      <c r="F177" s="33"/>
      <c r="G177" s="50">
        <f t="shared" si="22"/>
        <v>400</v>
      </c>
      <c r="H177" s="50">
        <f t="shared" si="22"/>
        <v>400</v>
      </c>
      <c r="I177" s="50">
        <f t="shared" si="22"/>
        <v>400</v>
      </c>
      <c r="J177" s="50">
        <f t="shared" si="22"/>
        <v>400</v>
      </c>
    </row>
    <row r="178" spans="1:10" ht="15.6" hidden="1" x14ac:dyDescent="0.3">
      <c r="A178" s="77" t="s">
        <v>297</v>
      </c>
      <c r="B178" s="55">
        <v>805</v>
      </c>
      <c r="C178" s="32" t="s">
        <v>18</v>
      </c>
      <c r="D178" s="32" t="s">
        <v>4</v>
      </c>
      <c r="E178" s="33" t="s">
        <v>294</v>
      </c>
      <c r="F178" s="32"/>
      <c r="G178" s="50">
        <f t="shared" si="22"/>
        <v>400</v>
      </c>
      <c r="H178" s="50">
        <f t="shared" si="22"/>
        <v>400</v>
      </c>
      <c r="I178" s="50">
        <f t="shared" si="22"/>
        <v>400</v>
      </c>
      <c r="J178" s="50">
        <f t="shared" si="22"/>
        <v>400</v>
      </c>
    </row>
    <row r="179" spans="1:10" ht="31.2" hidden="1" x14ac:dyDescent="0.3">
      <c r="A179" s="54" t="s">
        <v>91</v>
      </c>
      <c r="B179" s="55">
        <v>805</v>
      </c>
      <c r="C179" s="32" t="s">
        <v>18</v>
      </c>
      <c r="D179" s="32" t="s">
        <v>4</v>
      </c>
      <c r="E179" s="33" t="s">
        <v>294</v>
      </c>
      <c r="F179" s="32">
        <v>200</v>
      </c>
      <c r="G179" s="50">
        <v>400</v>
      </c>
      <c r="H179" s="50">
        <v>400</v>
      </c>
      <c r="I179" s="50">
        <f>G179</f>
        <v>400</v>
      </c>
      <c r="J179" s="50">
        <f>H179</f>
        <v>400</v>
      </c>
    </row>
    <row r="180" spans="1:10" ht="31.2" hidden="1" x14ac:dyDescent="0.3">
      <c r="A180" s="22" t="s">
        <v>199</v>
      </c>
      <c r="B180" s="31">
        <v>805</v>
      </c>
      <c r="C180" s="32" t="s">
        <v>18</v>
      </c>
      <c r="D180" s="32" t="s">
        <v>4</v>
      </c>
      <c r="E180" s="33" t="s">
        <v>122</v>
      </c>
      <c r="F180" s="32"/>
      <c r="G180" s="50">
        <f t="shared" ref="G180:J181" si="23">G181</f>
        <v>1600</v>
      </c>
      <c r="H180" s="50">
        <f t="shared" si="23"/>
        <v>1600</v>
      </c>
      <c r="I180" s="50">
        <f t="shared" si="23"/>
        <v>1600</v>
      </c>
      <c r="J180" s="50">
        <f t="shared" si="23"/>
        <v>1600</v>
      </c>
    </row>
    <row r="181" spans="1:10" ht="15.6" hidden="1" x14ac:dyDescent="0.3">
      <c r="A181" s="22" t="s">
        <v>299</v>
      </c>
      <c r="B181" s="31">
        <v>805</v>
      </c>
      <c r="C181" s="32" t="s">
        <v>18</v>
      </c>
      <c r="D181" s="32" t="s">
        <v>4</v>
      </c>
      <c r="E181" s="33" t="s">
        <v>298</v>
      </c>
      <c r="F181" s="32"/>
      <c r="G181" s="50">
        <f t="shared" si="23"/>
        <v>1600</v>
      </c>
      <c r="H181" s="50">
        <f t="shared" si="23"/>
        <v>1600</v>
      </c>
      <c r="I181" s="50">
        <f t="shared" si="23"/>
        <v>1600</v>
      </c>
      <c r="J181" s="50">
        <f t="shared" si="23"/>
        <v>1600</v>
      </c>
    </row>
    <row r="182" spans="1:10" ht="31.2" hidden="1" x14ac:dyDescent="0.3">
      <c r="A182" s="22" t="s">
        <v>56</v>
      </c>
      <c r="B182" s="31">
        <v>805</v>
      </c>
      <c r="C182" s="32" t="s">
        <v>18</v>
      </c>
      <c r="D182" s="32" t="s">
        <v>4</v>
      </c>
      <c r="E182" s="33" t="s">
        <v>123</v>
      </c>
      <c r="F182" s="32"/>
      <c r="G182" s="50">
        <f>G183</f>
        <v>1600</v>
      </c>
      <c r="H182" s="50">
        <f t="shared" ref="H182:J183" si="24">H183</f>
        <v>1600</v>
      </c>
      <c r="I182" s="50">
        <f t="shared" si="24"/>
        <v>1600</v>
      </c>
      <c r="J182" s="50">
        <f t="shared" si="24"/>
        <v>1600</v>
      </c>
    </row>
    <row r="183" spans="1:10" ht="15.6" hidden="1" x14ac:dyDescent="0.3">
      <c r="A183" s="22" t="s">
        <v>57</v>
      </c>
      <c r="B183" s="31">
        <v>805</v>
      </c>
      <c r="C183" s="32" t="s">
        <v>18</v>
      </c>
      <c r="D183" s="32" t="s">
        <v>4</v>
      </c>
      <c r="E183" s="33" t="s">
        <v>124</v>
      </c>
      <c r="F183" s="32"/>
      <c r="G183" s="50">
        <f>G184</f>
        <v>1600</v>
      </c>
      <c r="H183" s="50">
        <f t="shared" si="24"/>
        <v>1600</v>
      </c>
      <c r="I183" s="50">
        <f t="shared" si="24"/>
        <v>1600</v>
      </c>
      <c r="J183" s="50">
        <f t="shared" si="24"/>
        <v>1600</v>
      </c>
    </row>
    <row r="184" spans="1:10" ht="31.2" hidden="1" x14ac:dyDescent="0.3">
      <c r="A184" s="23" t="s">
        <v>91</v>
      </c>
      <c r="B184" s="31">
        <v>805</v>
      </c>
      <c r="C184" s="32" t="s">
        <v>18</v>
      </c>
      <c r="D184" s="32" t="s">
        <v>4</v>
      </c>
      <c r="E184" s="33" t="s">
        <v>124</v>
      </c>
      <c r="F184" s="32">
        <v>200</v>
      </c>
      <c r="G184" s="50">
        <f>2000-400</f>
        <v>1600</v>
      </c>
      <c r="H184" s="50">
        <f>2000-400</f>
        <v>1600</v>
      </c>
      <c r="I184" s="50">
        <f>G184</f>
        <v>1600</v>
      </c>
      <c r="J184" s="50">
        <f>H184</f>
        <v>1600</v>
      </c>
    </row>
    <row r="185" spans="1:10" ht="15.6" hidden="1" x14ac:dyDescent="0.3">
      <c r="A185" s="22" t="s">
        <v>164</v>
      </c>
      <c r="B185" s="31">
        <v>805</v>
      </c>
      <c r="C185" s="32" t="s">
        <v>20</v>
      </c>
      <c r="D185" s="32"/>
      <c r="E185" s="33"/>
      <c r="F185" s="32"/>
      <c r="G185" s="52">
        <f t="shared" ref="G185:G190" si="25">G186</f>
        <v>1469.6</v>
      </c>
      <c r="H185" s="52">
        <f t="shared" ref="H185:J186" si="26">H186</f>
        <v>1529.7</v>
      </c>
      <c r="I185" s="52">
        <f t="shared" si="26"/>
        <v>1469.6</v>
      </c>
      <c r="J185" s="52">
        <f t="shared" si="26"/>
        <v>1529.7</v>
      </c>
    </row>
    <row r="186" spans="1:10" ht="15.6" hidden="1" x14ac:dyDescent="0.3">
      <c r="A186" s="22" t="s">
        <v>40</v>
      </c>
      <c r="B186" s="31">
        <v>805</v>
      </c>
      <c r="C186" s="32" t="s">
        <v>20</v>
      </c>
      <c r="D186" s="32" t="s">
        <v>21</v>
      </c>
      <c r="E186" s="33"/>
      <c r="F186" s="32"/>
      <c r="G186" s="52">
        <f t="shared" si="25"/>
        <v>1469.6</v>
      </c>
      <c r="H186" s="52">
        <f t="shared" si="26"/>
        <v>1529.7</v>
      </c>
      <c r="I186" s="52">
        <f t="shared" si="26"/>
        <v>1469.6</v>
      </c>
      <c r="J186" s="52">
        <f t="shared" si="26"/>
        <v>1529.7</v>
      </c>
    </row>
    <row r="187" spans="1:10" ht="31.2" hidden="1" x14ac:dyDescent="0.3">
      <c r="A187" s="77" t="s">
        <v>303</v>
      </c>
      <c r="B187" s="31">
        <v>805</v>
      </c>
      <c r="C187" s="32" t="s">
        <v>20</v>
      </c>
      <c r="D187" s="32" t="s">
        <v>21</v>
      </c>
      <c r="E187" s="33" t="s">
        <v>302</v>
      </c>
      <c r="F187" s="32"/>
      <c r="G187" s="52">
        <f t="shared" si="25"/>
        <v>1469.6</v>
      </c>
      <c r="H187" s="52">
        <f t="shared" ref="H187:J190" si="27">H188</f>
        <v>1529.7</v>
      </c>
      <c r="I187" s="52">
        <f t="shared" si="27"/>
        <v>1469.6</v>
      </c>
      <c r="J187" s="52">
        <f t="shared" si="27"/>
        <v>1529.7</v>
      </c>
    </row>
    <row r="188" spans="1:10" ht="46.8" hidden="1" x14ac:dyDescent="0.3">
      <c r="A188" s="78" t="s">
        <v>304</v>
      </c>
      <c r="B188" s="31">
        <v>805</v>
      </c>
      <c r="C188" s="32" t="s">
        <v>20</v>
      </c>
      <c r="D188" s="32" t="s">
        <v>21</v>
      </c>
      <c r="E188" s="33" t="s">
        <v>301</v>
      </c>
      <c r="F188" s="32"/>
      <c r="G188" s="52">
        <f t="shared" si="25"/>
        <v>1469.6</v>
      </c>
      <c r="H188" s="52">
        <f t="shared" si="27"/>
        <v>1529.7</v>
      </c>
      <c r="I188" s="52">
        <f t="shared" si="27"/>
        <v>1469.6</v>
      </c>
      <c r="J188" s="52">
        <f t="shared" si="27"/>
        <v>1529.7</v>
      </c>
    </row>
    <row r="189" spans="1:10" ht="31.2" hidden="1" x14ac:dyDescent="0.3">
      <c r="A189" s="78" t="s">
        <v>305</v>
      </c>
      <c r="B189" s="31">
        <v>805</v>
      </c>
      <c r="C189" s="32" t="s">
        <v>20</v>
      </c>
      <c r="D189" s="32" t="s">
        <v>21</v>
      </c>
      <c r="E189" s="33" t="s">
        <v>300</v>
      </c>
      <c r="F189" s="32"/>
      <c r="G189" s="52">
        <f t="shared" si="25"/>
        <v>1469.6</v>
      </c>
      <c r="H189" s="52">
        <f t="shared" si="27"/>
        <v>1529.7</v>
      </c>
      <c r="I189" s="52">
        <f t="shared" si="27"/>
        <v>1469.6</v>
      </c>
      <c r="J189" s="52">
        <f t="shared" si="27"/>
        <v>1529.7</v>
      </c>
    </row>
    <row r="190" spans="1:10" ht="140.4" hidden="1" x14ac:dyDescent="0.3">
      <c r="A190" s="27" t="s">
        <v>200</v>
      </c>
      <c r="B190" s="31">
        <v>805</v>
      </c>
      <c r="C190" s="32" t="s">
        <v>20</v>
      </c>
      <c r="D190" s="32" t="s">
        <v>21</v>
      </c>
      <c r="E190" s="33" t="s">
        <v>125</v>
      </c>
      <c r="F190" s="42"/>
      <c r="G190" s="52">
        <f t="shared" si="25"/>
        <v>1469.6</v>
      </c>
      <c r="H190" s="52">
        <f t="shared" si="27"/>
        <v>1529.7</v>
      </c>
      <c r="I190" s="52">
        <f t="shared" si="27"/>
        <v>1469.6</v>
      </c>
      <c r="J190" s="52">
        <f t="shared" si="27"/>
        <v>1529.7</v>
      </c>
    </row>
    <row r="191" spans="1:10" ht="31.2" hidden="1" x14ac:dyDescent="0.3">
      <c r="A191" s="23" t="s">
        <v>91</v>
      </c>
      <c r="B191" s="31">
        <v>805</v>
      </c>
      <c r="C191" s="32" t="s">
        <v>20</v>
      </c>
      <c r="D191" s="32" t="s">
        <v>21</v>
      </c>
      <c r="E191" s="33" t="s">
        <v>125</v>
      </c>
      <c r="F191" s="32">
        <v>200</v>
      </c>
      <c r="G191" s="52">
        <v>1469.6</v>
      </c>
      <c r="H191" s="52">
        <v>1529.7</v>
      </c>
      <c r="I191" s="50">
        <f>G191</f>
        <v>1469.6</v>
      </c>
      <c r="J191" s="50">
        <f>H191</f>
        <v>1529.7</v>
      </c>
    </row>
    <row r="192" spans="1:10" ht="15.6" hidden="1" x14ac:dyDescent="0.3">
      <c r="A192" s="22" t="s">
        <v>165</v>
      </c>
      <c r="B192" s="31">
        <v>805</v>
      </c>
      <c r="C192" s="32" t="s">
        <v>22</v>
      </c>
      <c r="D192" s="32"/>
      <c r="E192" s="33"/>
      <c r="F192" s="32"/>
      <c r="G192" s="50">
        <f t="shared" ref="G192:J197" si="28">G193</f>
        <v>2273</v>
      </c>
      <c r="H192" s="50">
        <f t="shared" si="28"/>
        <v>2273</v>
      </c>
      <c r="I192" s="50">
        <f t="shared" si="28"/>
        <v>2273</v>
      </c>
      <c r="J192" s="50">
        <f t="shared" si="28"/>
        <v>2273</v>
      </c>
    </row>
    <row r="193" spans="1:10" ht="15.6" hidden="1" x14ac:dyDescent="0.3">
      <c r="A193" s="22" t="s">
        <v>23</v>
      </c>
      <c r="B193" s="31">
        <v>805</v>
      </c>
      <c r="C193" s="32" t="s">
        <v>22</v>
      </c>
      <c r="D193" s="32" t="s">
        <v>9</v>
      </c>
      <c r="E193" s="33"/>
      <c r="F193" s="32"/>
      <c r="G193" s="50">
        <f t="shared" si="28"/>
        <v>2273</v>
      </c>
      <c r="H193" s="50">
        <f t="shared" si="28"/>
        <v>2273</v>
      </c>
      <c r="I193" s="50">
        <f t="shared" si="28"/>
        <v>2273</v>
      </c>
      <c r="J193" s="50">
        <f t="shared" si="28"/>
        <v>2273</v>
      </c>
    </row>
    <row r="194" spans="1:10" ht="31.2" hidden="1" x14ac:dyDescent="0.3">
      <c r="A194" s="80" t="s">
        <v>306</v>
      </c>
      <c r="B194" s="55">
        <v>805</v>
      </c>
      <c r="C194" s="32" t="s">
        <v>22</v>
      </c>
      <c r="D194" s="32" t="s">
        <v>9</v>
      </c>
      <c r="E194" s="33" t="s">
        <v>309</v>
      </c>
      <c r="F194" s="32"/>
      <c r="G194" s="50">
        <f t="shared" si="28"/>
        <v>2273</v>
      </c>
      <c r="H194" s="50">
        <f t="shared" si="28"/>
        <v>2273</v>
      </c>
      <c r="I194" s="50">
        <f t="shared" si="28"/>
        <v>2273</v>
      </c>
      <c r="J194" s="50">
        <f t="shared" si="28"/>
        <v>2273</v>
      </c>
    </row>
    <row r="195" spans="1:10" ht="31.2" hidden="1" x14ac:dyDescent="0.3">
      <c r="A195" s="82" t="s">
        <v>307</v>
      </c>
      <c r="B195" s="55">
        <v>805</v>
      </c>
      <c r="C195" s="32" t="s">
        <v>22</v>
      </c>
      <c r="D195" s="32" t="s">
        <v>9</v>
      </c>
      <c r="E195" s="33" t="s">
        <v>310</v>
      </c>
      <c r="F195" s="32"/>
      <c r="G195" s="50">
        <f t="shared" si="28"/>
        <v>2273</v>
      </c>
      <c r="H195" s="50">
        <f t="shared" si="28"/>
        <v>2273</v>
      </c>
      <c r="I195" s="50">
        <f t="shared" si="28"/>
        <v>2273</v>
      </c>
      <c r="J195" s="50">
        <f t="shared" si="28"/>
        <v>2273</v>
      </c>
    </row>
    <row r="196" spans="1:10" ht="46.8" hidden="1" x14ac:dyDescent="0.3">
      <c r="A196" s="82" t="s">
        <v>308</v>
      </c>
      <c r="B196" s="55">
        <v>805</v>
      </c>
      <c r="C196" s="32" t="s">
        <v>22</v>
      </c>
      <c r="D196" s="32" t="s">
        <v>9</v>
      </c>
      <c r="E196" s="33" t="s">
        <v>311</v>
      </c>
      <c r="F196" s="32"/>
      <c r="G196" s="50">
        <f t="shared" si="28"/>
        <v>2273</v>
      </c>
      <c r="H196" s="50">
        <f t="shared" si="28"/>
        <v>2273</v>
      </c>
      <c r="I196" s="50">
        <f t="shared" si="28"/>
        <v>2273</v>
      </c>
      <c r="J196" s="50">
        <f t="shared" si="28"/>
        <v>2273</v>
      </c>
    </row>
    <row r="197" spans="1:10" ht="76.5" hidden="1" customHeight="1" x14ac:dyDescent="0.3">
      <c r="A197" s="22" t="s">
        <v>201</v>
      </c>
      <c r="B197" s="55">
        <v>805</v>
      </c>
      <c r="C197" s="32" t="s">
        <v>22</v>
      </c>
      <c r="D197" s="32" t="s">
        <v>9</v>
      </c>
      <c r="E197" s="33" t="s">
        <v>202</v>
      </c>
      <c r="F197" s="59"/>
      <c r="G197" s="60">
        <f t="shared" si="28"/>
        <v>2273</v>
      </c>
      <c r="H197" s="60">
        <f t="shared" si="28"/>
        <v>2273</v>
      </c>
      <c r="I197" s="50">
        <f t="shared" si="28"/>
        <v>2273</v>
      </c>
      <c r="J197" s="50">
        <f t="shared" si="28"/>
        <v>2273</v>
      </c>
    </row>
    <row r="198" spans="1:10" ht="15.6" hidden="1" x14ac:dyDescent="0.3">
      <c r="A198" s="22" t="s">
        <v>46</v>
      </c>
      <c r="B198" s="55">
        <v>805</v>
      </c>
      <c r="C198" s="32" t="s">
        <v>22</v>
      </c>
      <c r="D198" s="32" t="s">
        <v>9</v>
      </c>
      <c r="E198" s="33" t="s">
        <v>202</v>
      </c>
      <c r="F198" s="59">
        <v>300</v>
      </c>
      <c r="G198" s="60">
        <v>2273</v>
      </c>
      <c r="H198" s="60">
        <v>2273</v>
      </c>
      <c r="I198" s="50">
        <f>G198</f>
        <v>2273</v>
      </c>
      <c r="J198" s="50">
        <f>H198</f>
        <v>2273</v>
      </c>
    </row>
    <row r="199" spans="1:10" s="5" customFormat="1" ht="31.2" hidden="1" x14ac:dyDescent="0.3">
      <c r="A199" s="53" t="s">
        <v>405</v>
      </c>
      <c r="B199" s="29">
        <v>806</v>
      </c>
      <c r="C199" s="30"/>
      <c r="D199" s="30"/>
      <c r="E199" s="30"/>
      <c r="F199" s="30"/>
      <c r="G199" s="49">
        <f t="shared" ref="G199:J200" si="29">G200</f>
        <v>500</v>
      </c>
      <c r="H199" s="49">
        <f t="shared" si="29"/>
        <v>500</v>
      </c>
      <c r="I199" s="49">
        <f t="shared" si="29"/>
        <v>500</v>
      </c>
      <c r="J199" s="49">
        <f t="shared" si="29"/>
        <v>500</v>
      </c>
    </row>
    <row r="200" spans="1:10" ht="15.6" hidden="1" x14ac:dyDescent="0.3">
      <c r="A200" s="22" t="s">
        <v>110</v>
      </c>
      <c r="B200" s="55">
        <v>806</v>
      </c>
      <c r="C200" s="32" t="s">
        <v>4</v>
      </c>
      <c r="D200" s="32"/>
      <c r="E200" s="32"/>
      <c r="F200" s="32"/>
      <c r="G200" s="50">
        <f t="shared" si="29"/>
        <v>500</v>
      </c>
      <c r="H200" s="50">
        <f t="shared" si="29"/>
        <v>500</v>
      </c>
      <c r="I200" s="50">
        <f t="shared" si="29"/>
        <v>500</v>
      </c>
      <c r="J200" s="50">
        <f t="shared" si="29"/>
        <v>500</v>
      </c>
    </row>
    <row r="201" spans="1:10" ht="15.6" hidden="1" x14ac:dyDescent="0.3">
      <c r="A201" s="22" t="s">
        <v>11</v>
      </c>
      <c r="B201" s="55">
        <v>806</v>
      </c>
      <c r="C201" s="32" t="s">
        <v>4</v>
      </c>
      <c r="D201" s="32">
        <v>13</v>
      </c>
      <c r="E201" s="32"/>
      <c r="F201" s="32"/>
      <c r="G201" s="50">
        <f>G202</f>
        <v>500</v>
      </c>
      <c r="H201" s="50">
        <f t="shared" ref="H201:J203" si="30">H202</f>
        <v>500</v>
      </c>
      <c r="I201" s="50">
        <f t="shared" si="30"/>
        <v>500</v>
      </c>
      <c r="J201" s="50">
        <f t="shared" si="30"/>
        <v>500</v>
      </c>
    </row>
    <row r="202" spans="1:10" ht="15.6" hidden="1" x14ac:dyDescent="0.3">
      <c r="A202" s="22" t="s">
        <v>80</v>
      </c>
      <c r="B202" s="55">
        <v>806</v>
      </c>
      <c r="C202" s="32" t="s">
        <v>4</v>
      </c>
      <c r="D202" s="32">
        <v>13</v>
      </c>
      <c r="E202" s="32" t="s">
        <v>98</v>
      </c>
      <c r="F202" s="32"/>
      <c r="G202" s="50">
        <f>G203</f>
        <v>500</v>
      </c>
      <c r="H202" s="50">
        <f t="shared" si="30"/>
        <v>500</v>
      </c>
      <c r="I202" s="50">
        <f t="shared" si="30"/>
        <v>500</v>
      </c>
      <c r="J202" s="50">
        <f t="shared" si="30"/>
        <v>500</v>
      </c>
    </row>
    <row r="203" spans="1:10" ht="15.6" hidden="1" x14ac:dyDescent="0.3">
      <c r="A203" s="54" t="s">
        <v>267</v>
      </c>
      <c r="B203" s="55">
        <v>806</v>
      </c>
      <c r="C203" s="32" t="s">
        <v>4</v>
      </c>
      <c r="D203" s="32">
        <v>13</v>
      </c>
      <c r="E203" s="32" t="s">
        <v>266</v>
      </c>
      <c r="F203" s="32"/>
      <c r="G203" s="50">
        <f>G204</f>
        <v>500</v>
      </c>
      <c r="H203" s="50">
        <f t="shared" si="30"/>
        <v>500</v>
      </c>
      <c r="I203" s="50">
        <f t="shared" si="30"/>
        <v>500</v>
      </c>
      <c r="J203" s="50">
        <f t="shared" si="30"/>
        <v>500</v>
      </c>
    </row>
    <row r="204" spans="1:10" ht="62.4" hidden="1" x14ac:dyDescent="0.3">
      <c r="A204" s="22" t="s">
        <v>42</v>
      </c>
      <c r="B204" s="55">
        <v>806</v>
      </c>
      <c r="C204" s="32" t="s">
        <v>4</v>
      </c>
      <c r="D204" s="32">
        <v>13</v>
      </c>
      <c r="E204" s="32" t="s">
        <v>266</v>
      </c>
      <c r="F204" s="32">
        <v>100</v>
      </c>
      <c r="G204" s="50">
        <v>500</v>
      </c>
      <c r="H204" s="50">
        <v>500</v>
      </c>
      <c r="I204" s="50">
        <f>G204</f>
        <v>500</v>
      </c>
      <c r="J204" s="50">
        <f>H204</f>
        <v>500</v>
      </c>
    </row>
    <row r="205" spans="1:10" s="5" customFormat="1" ht="31.2" hidden="1" x14ac:dyDescent="0.3">
      <c r="A205" s="53" t="s">
        <v>166</v>
      </c>
      <c r="B205" s="29">
        <v>808</v>
      </c>
      <c r="C205" s="30"/>
      <c r="D205" s="30"/>
      <c r="E205" s="43"/>
      <c r="F205" s="30"/>
      <c r="G205" s="49">
        <f>G206</f>
        <v>2028.6</v>
      </c>
      <c r="H205" s="49">
        <f>H206</f>
        <v>2028.6</v>
      </c>
      <c r="I205" s="49">
        <f>I206</f>
        <v>1977.7999999999997</v>
      </c>
      <c r="J205" s="49">
        <f>J206</f>
        <v>1927.1999999999998</v>
      </c>
    </row>
    <row r="206" spans="1:10" ht="15.6" hidden="1" x14ac:dyDescent="0.3">
      <c r="A206" s="22" t="s">
        <v>110</v>
      </c>
      <c r="B206" s="31">
        <v>808</v>
      </c>
      <c r="C206" s="32" t="s">
        <v>4</v>
      </c>
      <c r="D206" s="32"/>
      <c r="E206" s="33"/>
      <c r="F206" s="32"/>
      <c r="G206" s="50">
        <f>G207+G212</f>
        <v>2028.6</v>
      </c>
      <c r="H206" s="50">
        <f>H207+H212</f>
        <v>2028.6</v>
      </c>
      <c r="I206" s="50">
        <f>I207+I212</f>
        <v>1977.7999999999997</v>
      </c>
      <c r="J206" s="50">
        <f>J207+J212</f>
        <v>1927.1999999999998</v>
      </c>
    </row>
    <row r="207" spans="1:10" ht="31.2" hidden="1" x14ac:dyDescent="0.3">
      <c r="A207" s="22" t="s">
        <v>25</v>
      </c>
      <c r="B207" s="31">
        <v>808</v>
      </c>
      <c r="C207" s="32" t="s">
        <v>4</v>
      </c>
      <c r="D207" s="32" t="s">
        <v>24</v>
      </c>
      <c r="E207" s="33"/>
      <c r="F207" s="32"/>
      <c r="G207" s="50">
        <f t="shared" ref="G207:J208" si="31">G208</f>
        <v>2022.3</v>
      </c>
      <c r="H207" s="50">
        <f t="shared" si="31"/>
        <v>2022.3</v>
      </c>
      <c r="I207" s="50">
        <f t="shared" si="31"/>
        <v>1971.6999999999998</v>
      </c>
      <c r="J207" s="50">
        <f t="shared" si="31"/>
        <v>1921.1999999999998</v>
      </c>
    </row>
    <row r="208" spans="1:10" ht="15.6" hidden="1" x14ac:dyDescent="0.3">
      <c r="A208" s="22" t="s">
        <v>80</v>
      </c>
      <c r="B208" s="31">
        <v>808</v>
      </c>
      <c r="C208" s="32" t="s">
        <v>4</v>
      </c>
      <c r="D208" s="32" t="s">
        <v>24</v>
      </c>
      <c r="E208" s="33" t="s">
        <v>98</v>
      </c>
      <c r="F208" s="32"/>
      <c r="G208" s="50">
        <f t="shared" si="31"/>
        <v>2022.3</v>
      </c>
      <c r="H208" s="50">
        <f t="shared" si="31"/>
        <v>2022.3</v>
      </c>
      <c r="I208" s="50">
        <f t="shared" si="31"/>
        <v>1971.6999999999998</v>
      </c>
      <c r="J208" s="50">
        <f t="shared" si="31"/>
        <v>1921.1999999999998</v>
      </c>
    </row>
    <row r="209" spans="1:10" ht="15.6" hidden="1" x14ac:dyDescent="0.3">
      <c r="A209" s="22" t="s">
        <v>10</v>
      </c>
      <c r="B209" s="31">
        <v>808</v>
      </c>
      <c r="C209" s="32" t="s">
        <v>4</v>
      </c>
      <c r="D209" s="32" t="s">
        <v>24</v>
      </c>
      <c r="E209" s="33" t="s">
        <v>100</v>
      </c>
      <c r="F209" s="32"/>
      <c r="G209" s="50">
        <f>G210+G211</f>
        <v>2022.3</v>
      </c>
      <c r="H209" s="50">
        <f>H210+H211</f>
        <v>2022.3</v>
      </c>
      <c r="I209" s="50">
        <f>I210+I211</f>
        <v>1971.6999999999998</v>
      </c>
      <c r="J209" s="50">
        <f>J210+J211</f>
        <v>1921.1999999999998</v>
      </c>
    </row>
    <row r="210" spans="1:10" ht="62.4" hidden="1" x14ac:dyDescent="0.3">
      <c r="A210" s="22" t="s">
        <v>42</v>
      </c>
      <c r="B210" s="31">
        <v>808</v>
      </c>
      <c r="C210" s="32" t="s">
        <v>4</v>
      </c>
      <c r="D210" s="32" t="s">
        <v>24</v>
      </c>
      <c r="E210" s="33" t="s">
        <v>100</v>
      </c>
      <c r="F210" s="32">
        <v>100</v>
      </c>
      <c r="G210" s="50">
        <v>1591.8</v>
      </c>
      <c r="H210" s="50">
        <v>1591.8</v>
      </c>
      <c r="I210" s="50">
        <f>G210</f>
        <v>1591.8</v>
      </c>
      <c r="J210" s="50">
        <f>H210</f>
        <v>1591.8</v>
      </c>
    </row>
    <row r="211" spans="1:10" ht="31.2" hidden="1" x14ac:dyDescent="0.3">
      <c r="A211" s="23" t="s">
        <v>91</v>
      </c>
      <c r="B211" s="31">
        <v>808</v>
      </c>
      <c r="C211" s="32" t="s">
        <v>4</v>
      </c>
      <c r="D211" s="32" t="s">
        <v>24</v>
      </c>
      <c r="E211" s="33" t="s">
        <v>100</v>
      </c>
      <c r="F211" s="32">
        <v>200</v>
      </c>
      <c r="G211" s="50">
        <v>430.5</v>
      </c>
      <c r="H211" s="50">
        <v>430.5</v>
      </c>
      <c r="I211" s="50">
        <f>ROUND(G211*0.975-I210*0.025,1)</f>
        <v>379.9</v>
      </c>
      <c r="J211" s="50">
        <f>ROUND(H211*0.95-J210*0.05,1)</f>
        <v>329.4</v>
      </c>
    </row>
    <row r="212" spans="1:10" ht="15.6" hidden="1" x14ac:dyDescent="0.3">
      <c r="A212" s="22" t="s">
        <v>11</v>
      </c>
      <c r="B212" s="55">
        <v>808</v>
      </c>
      <c r="C212" s="32" t="s">
        <v>4</v>
      </c>
      <c r="D212" s="32">
        <v>13</v>
      </c>
      <c r="E212" s="33"/>
      <c r="F212" s="32"/>
      <c r="G212" s="50">
        <f>G213+G217</f>
        <v>6.3</v>
      </c>
      <c r="H212" s="50">
        <f>H213+H217</f>
        <v>6.3</v>
      </c>
      <c r="I212" s="50">
        <f>I213+I217</f>
        <v>6.1</v>
      </c>
      <c r="J212" s="50">
        <f>J213+J217</f>
        <v>6</v>
      </c>
    </row>
    <row r="213" spans="1:10" ht="46.8" hidden="1" x14ac:dyDescent="0.3">
      <c r="A213" s="77" t="s">
        <v>257</v>
      </c>
      <c r="B213" s="36">
        <v>808</v>
      </c>
      <c r="C213" s="32" t="s">
        <v>4</v>
      </c>
      <c r="D213" s="32">
        <v>13</v>
      </c>
      <c r="E213" s="33" t="s">
        <v>254</v>
      </c>
      <c r="F213" s="32"/>
      <c r="G213" s="50">
        <f t="shared" ref="G213:J215" si="32">G214</f>
        <v>4</v>
      </c>
      <c r="H213" s="50">
        <f t="shared" si="32"/>
        <v>4</v>
      </c>
      <c r="I213" s="50">
        <f t="shared" si="32"/>
        <v>3.9</v>
      </c>
      <c r="J213" s="50">
        <f t="shared" si="32"/>
        <v>3.8</v>
      </c>
    </row>
    <row r="214" spans="1:10" ht="46.8" hidden="1" x14ac:dyDescent="0.3">
      <c r="A214" s="77" t="s">
        <v>324</v>
      </c>
      <c r="B214" s="36">
        <v>808</v>
      </c>
      <c r="C214" s="32" t="s">
        <v>4</v>
      </c>
      <c r="D214" s="32">
        <v>13</v>
      </c>
      <c r="E214" s="33" t="s">
        <v>255</v>
      </c>
      <c r="F214" s="32"/>
      <c r="G214" s="50">
        <f t="shared" si="32"/>
        <v>4</v>
      </c>
      <c r="H214" s="50">
        <f t="shared" si="32"/>
        <v>4</v>
      </c>
      <c r="I214" s="50">
        <f t="shared" si="32"/>
        <v>3.9</v>
      </c>
      <c r="J214" s="50">
        <f t="shared" si="32"/>
        <v>3.8</v>
      </c>
    </row>
    <row r="215" spans="1:10" ht="31.2" hidden="1" x14ac:dyDescent="0.3">
      <c r="A215" s="77" t="s">
        <v>259</v>
      </c>
      <c r="B215" s="36">
        <v>808</v>
      </c>
      <c r="C215" s="32" t="s">
        <v>4</v>
      </c>
      <c r="D215" s="32">
        <v>13</v>
      </c>
      <c r="E215" s="33" t="s">
        <v>256</v>
      </c>
      <c r="F215" s="32"/>
      <c r="G215" s="50">
        <f t="shared" si="32"/>
        <v>4</v>
      </c>
      <c r="H215" s="50">
        <f t="shared" si="32"/>
        <v>4</v>
      </c>
      <c r="I215" s="50">
        <f t="shared" si="32"/>
        <v>3.9</v>
      </c>
      <c r="J215" s="50">
        <f t="shared" si="32"/>
        <v>3.8</v>
      </c>
    </row>
    <row r="216" spans="1:10" ht="31.2" hidden="1" x14ac:dyDescent="0.3">
      <c r="A216" s="54" t="s">
        <v>91</v>
      </c>
      <c r="B216" s="36">
        <v>808</v>
      </c>
      <c r="C216" s="32" t="s">
        <v>4</v>
      </c>
      <c r="D216" s="32">
        <v>13</v>
      </c>
      <c r="E216" s="33" t="s">
        <v>256</v>
      </c>
      <c r="F216" s="32">
        <v>200</v>
      </c>
      <c r="G216" s="50">
        <v>4</v>
      </c>
      <c r="H216" s="50">
        <v>4</v>
      </c>
      <c r="I216" s="50">
        <f>ROUND(G216*0.975,1)</f>
        <v>3.9</v>
      </c>
      <c r="J216" s="50">
        <f>ROUND(H216*0.95,1)</f>
        <v>3.8</v>
      </c>
    </row>
    <row r="217" spans="1:10" ht="15.6" hidden="1" x14ac:dyDescent="0.3">
      <c r="A217" s="22" t="s">
        <v>80</v>
      </c>
      <c r="B217" s="31">
        <v>808</v>
      </c>
      <c r="C217" s="32" t="s">
        <v>4</v>
      </c>
      <c r="D217" s="32">
        <v>13</v>
      </c>
      <c r="E217" s="33" t="s">
        <v>98</v>
      </c>
      <c r="F217" s="32"/>
      <c r="G217" s="50">
        <f t="shared" ref="G217:J218" si="33">G218</f>
        <v>2.2999999999999998</v>
      </c>
      <c r="H217" s="50">
        <f t="shared" si="33"/>
        <v>2.2999999999999998</v>
      </c>
      <c r="I217" s="50">
        <f t="shared" si="33"/>
        <v>2.2000000000000002</v>
      </c>
      <c r="J217" s="50">
        <f t="shared" si="33"/>
        <v>2.2000000000000002</v>
      </c>
    </row>
    <row r="218" spans="1:10" ht="21.75" hidden="1" customHeight="1" x14ac:dyDescent="0.3">
      <c r="A218" s="58" t="s">
        <v>187</v>
      </c>
      <c r="B218" s="55">
        <v>808</v>
      </c>
      <c r="C218" s="32" t="s">
        <v>4</v>
      </c>
      <c r="D218" s="32">
        <v>13</v>
      </c>
      <c r="E218" s="32" t="s">
        <v>188</v>
      </c>
      <c r="F218" s="32"/>
      <c r="G218" s="50">
        <f t="shared" si="33"/>
        <v>2.2999999999999998</v>
      </c>
      <c r="H218" s="50">
        <f t="shared" si="33"/>
        <v>2.2999999999999998</v>
      </c>
      <c r="I218" s="50">
        <f t="shared" si="33"/>
        <v>2.2000000000000002</v>
      </c>
      <c r="J218" s="50">
        <f t="shared" si="33"/>
        <v>2.2000000000000002</v>
      </c>
    </row>
    <row r="219" spans="1:10" ht="31.2" hidden="1" x14ac:dyDescent="0.3">
      <c r="A219" s="54" t="s">
        <v>91</v>
      </c>
      <c r="B219" s="55">
        <v>808</v>
      </c>
      <c r="C219" s="32" t="s">
        <v>4</v>
      </c>
      <c r="D219" s="32">
        <v>13</v>
      </c>
      <c r="E219" s="32" t="s">
        <v>188</v>
      </c>
      <c r="F219" s="32">
        <v>200</v>
      </c>
      <c r="G219" s="50">
        <v>2.2999999999999998</v>
      </c>
      <c r="H219" s="50">
        <v>2.2999999999999998</v>
      </c>
      <c r="I219" s="50">
        <f>ROUND(G219*0.975,1)</f>
        <v>2.2000000000000002</v>
      </c>
      <c r="J219" s="50">
        <f>ROUND(H219*0.95,1)</f>
        <v>2.2000000000000002</v>
      </c>
    </row>
    <row r="220" spans="1:10" s="5" customFormat="1" ht="31.2" hidden="1" x14ac:dyDescent="0.3">
      <c r="A220" s="53" t="s">
        <v>167</v>
      </c>
      <c r="B220" s="29">
        <v>809</v>
      </c>
      <c r="C220" s="30"/>
      <c r="D220" s="30"/>
      <c r="E220" s="43"/>
      <c r="F220" s="30"/>
      <c r="G220" s="49">
        <f>G221+G238+G243+G252+G259</f>
        <v>90969.7</v>
      </c>
      <c r="H220" s="49">
        <f>H221+H238+H243+H252+H259</f>
        <v>82627.8</v>
      </c>
      <c r="I220" s="49">
        <f>I221+I238+I243+I252+I259</f>
        <v>89490.200000000012</v>
      </c>
      <c r="J220" s="49">
        <f>J221+J238+J243+J252+J259</f>
        <v>79657.900000000009</v>
      </c>
    </row>
    <row r="221" spans="1:10" s="5" customFormat="1" ht="16.8" hidden="1" x14ac:dyDescent="0.3">
      <c r="A221" s="22" t="s">
        <v>110</v>
      </c>
      <c r="B221" s="31">
        <v>809</v>
      </c>
      <c r="C221" s="32" t="s">
        <v>4</v>
      </c>
      <c r="D221" s="32"/>
      <c r="E221" s="33"/>
      <c r="F221" s="32"/>
      <c r="G221" s="50">
        <f>G222+G228</f>
        <v>11552.8</v>
      </c>
      <c r="H221" s="50">
        <f>H222+H228</f>
        <v>11622.6</v>
      </c>
      <c r="I221" s="50">
        <f>I222+I228</f>
        <v>11264.1</v>
      </c>
      <c r="J221" s="50">
        <f>J222+J228</f>
        <v>11041.7</v>
      </c>
    </row>
    <row r="222" spans="1:10" ht="31.2" hidden="1" x14ac:dyDescent="0.3">
      <c r="A222" s="22" t="s">
        <v>25</v>
      </c>
      <c r="B222" s="31">
        <v>809</v>
      </c>
      <c r="C222" s="32" t="s">
        <v>4</v>
      </c>
      <c r="D222" s="32" t="s">
        <v>24</v>
      </c>
      <c r="E222" s="33"/>
      <c r="F222" s="32"/>
      <c r="G222" s="50">
        <f t="shared" ref="G222:J223" si="34">G223</f>
        <v>11481.4</v>
      </c>
      <c r="H222" s="50">
        <f t="shared" si="34"/>
        <v>11551.2</v>
      </c>
      <c r="I222" s="50">
        <f t="shared" si="34"/>
        <v>11194.4</v>
      </c>
      <c r="J222" s="50">
        <f t="shared" si="34"/>
        <v>10973.6</v>
      </c>
    </row>
    <row r="223" spans="1:10" ht="15.6" hidden="1" x14ac:dyDescent="0.3">
      <c r="A223" s="22" t="s">
        <v>80</v>
      </c>
      <c r="B223" s="31">
        <v>809</v>
      </c>
      <c r="C223" s="32" t="s">
        <v>4</v>
      </c>
      <c r="D223" s="32" t="s">
        <v>24</v>
      </c>
      <c r="E223" s="33" t="s">
        <v>98</v>
      </c>
      <c r="F223" s="32"/>
      <c r="G223" s="50">
        <f t="shared" si="34"/>
        <v>11481.4</v>
      </c>
      <c r="H223" s="50">
        <f t="shared" si="34"/>
        <v>11551.2</v>
      </c>
      <c r="I223" s="50">
        <f t="shared" si="34"/>
        <v>11194.4</v>
      </c>
      <c r="J223" s="50">
        <f t="shared" si="34"/>
        <v>10973.6</v>
      </c>
    </row>
    <row r="224" spans="1:10" ht="15.6" hidden="1" x14ac:dyDescent="0.3">
      <c r="A224" s="22" t="s">
        <v>10</v>
      </c>
      <c r="B224" s="31">
        <v>809</v>
      </c>
      <c r="C224" s="32" t="s">
        <v>4</v>
      </c>
      <c r="D224" s="32" t="s">
        <v>24</v>
      </c>
      <c r="E224" s="33" t="s">
        <v>100</v>
      </c>
      <c r="F224" s="32"/>
      <c r="G224" s="50">
        <f>G225+G226+G227</f>
        <v>11481.4</v>
      </c>
      <c r="H224" s="50">
        <f>H225+H226+H227</f>
        <v>11551.2</v>
      </c>
      <c r="I224" s="50">
        <f>I225+I226+I227</f>
        <v>11194.4</v>
      </c>
      <c r="J224" s="50">
        <f>J225+J226+J227</f>
        <v>10973.6</v>
      </c>
    </row>
    <row r="225" spans="1:10" ht="62.4" hidden="1" x14ac:dyDescent="0.3">
      <c r="A225" s="22" t="s">
        <v>42</v>
      </c>
      <c r="B225" s="31">
        <v>809</v>
      </c>
      <c r="C225" s="32" t="s">
        <v>4</v>
      </c>
      <c r="D225" s="32" t="s">
        <v>24</v>
      </c>
      <c r="E225" s="33" t="s">
        <v>100</v>
      </c>
      <c r="F225" s="32">
        <v>100</v>
      </c>
      <c r="G225" s="50">
        <v>7692.3</v>
      </c>
      <c r="H225" s="50">
        <v>7692.3</v>
      </c>
      <c r="I225" s="50">
        <f>G225</f>
        <v>7692.3</v>
      </c>
      <c r="J225" s="50">
        <f>H225</f>
        <v>7692.3</v>
      </c>
    </row>
    <row r="226" spans="1:10" ht="31.2" hidden="1" x14ac:dyDescent="0.3">
      <c r="A226" s="23" t="s">
        <v>91</v>
      </c>
      <c r="B226" s="31">
        <v>809</v>
      </c>
      <c r="C226" s="32" t="s">
        <v>4</v>
      </c>
      <c r="D226" s="32" t="s">
        <v>24</v>
      </c>
      <c r="E226" s="33" t="s">
        <v>100</v>
      </c>
      <c r="F226" s="32">
        <v>200</v>
      </c>
      <c r="G226" s="50">
        <v>3780</v>
      </c>
      <c r="H226" s="50">
        <v>3849.8</v>
      </c>
      <c r="I226" s="50">
        <f>ROUND(G226*0.975-I225*0.025,1)</f>
        <v>3493.2</v>
      </c>
      <c r="J226" s="50">
        <f>ROUND(H226*0.95-J225*0.05,1)</f>
        <v>3272.7</v>
      </c>
    </row>
    <row r="227" spans="1:10" ht="15.6" hidden="1" x14ac:dyDescent="0.3">
      <c r="A227" s="22" t="s">
        <v>43</v>
      </c>
      <c r="B227" s="31">
        <v>809</v>
      </c>
      <c r="C227" s="32" t="s">
        <v>4</v>
      </c>
      <c r="D227" s="32" t="s">
        <v>24</v>
      </c>
      <c r="E227" s="33" t="s">
        <v>100</v>
      </c>
      <c r="F227" s="32">
        <v>800</v>
      </c>
      <c r="G227" s="50">
        <v>9.1</v>
      </c>
      <c r="H227" s="50">
        <v>9.1</v>
      </c>
      <c r="I227" s="50">
        <f>ROUND(G227*0.975,1)</f>
        <v>8.9</v>
      </c>
      <c r="J227" s="50">
        <f>ROUND(H227*0.95,1)</f>
        <v>8.6</v>
      </c>
    </row>
    <row r="228" spans="1:10" ht="15.6" hidden="1" x14ac:dyDescent="0.3">
      <c r="A228" s="22" t="s">
        <v>11</v>
      </c>
      <c r="B228" s="31">
        <v>809</v>
      </c>
      <c r="C228" s="32" t="s">
        <v>4</v>
      </c>
      <c r="D228" s="32">
        <v>13</v>
      </c>
      <c r="E228" s="33"/>
      <c r="F228" s="32"/>
      <c r="G228" s="50">
        <f>G229+G233</f>
        <v>71.400000000000006</v>
      </c>
      <c r="H228" s="50">
        <f>H229+H233</f>
        <v>71.400000000000006</v>
      </c>
      <c r="I228" s="50">
        <f>I229+I233</f>
        <v>69.7</v>
      </c>
      <c r="J228" s="50">
        <f>J229+J233</f>
        <v>68.099999999999994</v>
      </c>
    </row>
    <row r="229" spans="1:10" ht="46.8" hidden="1" x14ac:dyDescent="0.3">
      <c r="A229" s="22" t="s">
        <v>257</v>
      </c>
      <c r="B229" s="55">
        <v>809</v>
      </c>
      <c r="C229" s="32" t="s">
        <v>4</v>
      </c>
      <c r="D229" s="32">
        <v>13</v>
      </c>
      <c r="E229" s="33" t="s">
        <v>254</v>
      </c>
      <c r="F229" s="32"/>
      <c r="G229" s="50">
        <f t="shared" ref="G229:J231" si="35">G230</f>
        <v>36</v>
      </c>
      <c r="H229" s="50">
        <f t="shared" si="35"/>
        <v>36</v>
      </c>
      <c r="I229" s="50">
        <f t="shared" si="35"/>
        <v>35.1</v>
      </c>
      <c r="J229" s="50">
        <f t="shared" si="35"/>
        <v>34.200000000000003</v>
      </c>
    </row>
    <row r="230" spans="1:10" ht="46.8" hidden="1" x14ac:dyDescent="0.3">
      <c r="A230" s="77" t="s">
        <v>258</v>
      </c>
      <c r="B230" s="55">
        <v>809</v>
      </c>
      <c r="C230" s="32" t="s">
        <v>4</v>
      </c>
      <c r="D230" s="32">
        <v>13</v>
      </c>
      <c r="E230" s="33" t="s">
        <v>255</v>
      </c>
      <c r="F230" s="32"/>
      <c r="G230" s="50">
        <f t="shared" si="35"/>
        <v>36</v>
      </c>
      <c r="H230" s="50">
        <f t="shared" si="35"/>
        <v>36</v>
      </c>
      <c r="I230" s="50">
        <f t="shared" si="35"/>
        <v>35.1</v>
      </c>
      <c r="J230" s="50">
        <f t="shared" si="35"/>
        <v>34.200000000000003</v>
      </c>
    </row>
    <row r="231" spans="1:10" ht="31.2" hidden="1" x14ac:dyDescent="0.3">
      <c r="A231" s="77" t="s">
        <v>259</v>
      </c>
      <c r="B231" s="55">
        <v>809</v>
      </c>
      <c r="C231" s="32" t="s">
        <v>4</v>
      </c>
      <c r="D231" s="32">
        <v>13</v>
      </c>
      <c r="E231" s="33" t="s">
        <v>256</v>
      </c>
      <c r="F231" s="32"/>
      <c r="G231" s="50">
        <f t="shared" si="35"/>
        <v>36</v>
      </c>
      <c r="H231" s="50">
        <f t="shared" si="35"/>
        <v>36</v>
      </c>
      <c r="I231" s="50">
        <f t="shared" si="35"/>
        <v>35.1</v>
      </c>
      <c r="J231" s="50">
        <f t="shared" si="35"/>
        <v>34.200000000000003</v>
      </c>
    </row>
    <row r="232" spans="1:10" ht="31.2" hidden="1" x14ac:dyDescent="0.3">
      <c r="A232" s="54" t="s">
        <v>91</v>
      </c>
      <c r="B232" s="55">
        <v>809</v>
      </c>
      <c r="C232" s="32" t="s">
        <v>4</v>
      </c>
      <c r="D232" s="32">
        <v>13</v>
      </c>
      <c r="E232" s="33" t="s">
        <v>256</v>
      </c>
      <c r="F232" s="32">
        <v>200</v>
      </c>
      <c r="G232" s="50">
        <v>36</v>
      </c>
      <c r="H232" s="50">
        <v>36</v>
      </c>
      <c r="I232" s="50">
        <f>ROUND(G232*0.975,1)</f>
        <v>35.1</v>
      </c>
      <c r="J232" s="50">
        <f>ROUND(H232*0.95,1)</f>
        <v>34.200000000000003</v>
      </c>
    </row>
    <row r="233" spans="1:10" ht="15.6" hidden="1" x14ac:dyDescent="0.3">
      <c r="A233" s="22" t="s">
        <v>80</v>
      </c>
      <c r="B233" s="55">
        <v>809</v>
      </c>
      <c r="C233" s="32" t="s">
        <v>4</v>
      </c>
      <c r="D233" s="32">
        <v>13</v>
      </c>
      <c r="E233" s="33" t="s">
        <v>98</v>
      </c>
      <c r="F233" s="32"/>
      <c r="G233" s="50">
        <f>G234+G236</f>
        <v>35.4</v>
      </c>
      <c r="H233" s="50">
        <f>H234+H236</f>
        <v>35.4</v>
      </c>
      <c r="I233" s="50">
        <f>I234+I236</f>
        <v>34.6</v>
      </c>
      <c r="J233" s="50">
        <f>J234+J236</f>
        <v>33.9</v>
      </c>
    </row>
    <row r="234" spans="1:10" ht="35.25" hidden="1" customHeight="1" x14ac:dyDescent="0.3">
      <c r="A234" s="22" t="s">
        <v>194</v>
      </c>
      <c r="B234" s="55">
        <v>809</v>
      </c>
      <c r="C234" s="32" t="s">
        <v>4</v>
      </c>
      <c r="D234" s="32">
        <v>13</v>
      </c>
      <c r="E234" s="32" t="s">
        <v>184</v>
      </c>
      <c r="F234" s="32"/>
      <c r="G234" s="50">
        <f>G235</f>
        <v>5</v>
      </c>
      <c r="H234" s="50">
        <f>H235</f>
        <v>5</v>
      </c>
      <c r="I234" s="50">
        <f>I235</f>
        <v>5</v>
      </c>
      <c r="J234" s="50">
        <f>J235</f>
        <v>5</v>
      </c>
    </row>
    <row r="235" spans="1:10" ht="15.6" hidden="1" x14ac:dyDescent="0.3">
      <c r="A235" s="22" t="s">
        <v>45</v>
      </c>
      <c r="B235" s="55">
        <v>809</v>
      </c>
      <c r="C235" s="56" t="s">
        <v>4</v>
      </c>
      <c r="D235" s="56">
        <v>13</v>
      </c>
      <c r="E235" s="32" t="s">
        <v>184</v>
      </c>
      <c r="F235" s="32">
        <v>500</v>
      </c>
      <c r="G235" s="50">
        <v>5</v>
      </c>
      <c r="H235" s="50">
        <v>5</v>
      </c>
      <c r="I235" s="50">
        <f>H235</f>
        <v>5</v>
      </c>
      <c r="J235" s="50">
        <f>H235</f>
        <v>5</v>
      </c>
    </row>
    <row r="236" spans="1:10" ht="21.75" hidden="1" customHeight="1" x14ac:dyDescent="0.3">
      <c r="A236" s="58" t="s">
        <v>187</v>
      </c>
      <c r="B236" s="55">
        <v>809</v>
      </c>
      <c r="C236" s="32" t="s">
        <v>4</v>
      </c>
      <c r="D236" s="32">
        <v>13</v>
      </c>
      <c r="E236" s="32" t="s">
        <v>188</v>
      </c>
      <c r="F236" s="32"/>
      <c r="G236" s="50">
        <f>G237</f>
        <v>30.4</v>
      </c>
      <c r="H236" s="50">
        <f>H237</f>
        <v>30.4</v>
      </c>
      <c r="I236" s="50">
        <f>I237</f>
        <v>29.6</v>
      </c>
      <c r="J236" s="50">
        <f>J237</f>
        <v>28.9</v>
      </c>
    </row>
    <row r="237" spans="1:10" ht="31.2" hidden="1" x14ac:dyDescent="0.3">
      <c r="A237" s="54" t="s">
        <v>91</v>
      </c>
      <c r="B237" s="55">
        <v>809</v>
      </c>
      <c r="C237" s="32" t="s">
        <v>4</v>
      </c>
      <c r="D237" s="32">
        <v>13</v>
      </c>
      <c r="E237" s="32" t="s">
        <v>188</v>
      </c>
      <c r="F237" s="32">
        <v>200</v>
      </c>
      <c r="G237" s="50">
        <v>30.4</v>
      </c>
      <c r="H237" s="50">
        <v>30.4</v>
      </c>
      <c r="I237" s="50">
        <f>ROUND(G237*0.975,1)</f>
        <v>29.6</v>
      </c>
      <c r="J237" s="50">
        <f>ROUND(H237*0.95,1)</f>
        <v>28.9</v>
      </c>
    </row>
    <row r="238" spans="1:10" ht="15.6" hidden="1" x14ac:dyDescent="0.3">
      <c r="A238" s="22" t="s">
        <v>168</v>
      </c>
      <c r="B238" s="36">
        <v>809</v>
      </c>
      <c r="C238" s="33" t="s">
        <v>6</v>
      </c>
      <c r="D238" s="32"/>
      <c r="E238" s="33"/>
      <c r="F238" s="33"/>
      <c r="G238" s="50">
        <f>G239</f>
        <v>1666.7</v>
      </c>
      <c r="H238" s="50">
        <f>H239</f>
        <v>1734.2</v>
      </c>
      <c r="I238" s="50">
        <f>I239</f>
        <v>1666.7</v>
      </c>
      <c r="J238" s="50">
        <f>J239</f>
        <v>1734.2</v>
      </c>
    </row>
    <row r="239" spans="1:10" ht="15.6" hidden="1" x14ac:dyDescent="0.3">
      <c r="A239" s="22" t="s">
        <v>26</v>
      </c>
      <c r="B239" s="36">
        <v>809</v>
      </c>
      <c r="C239" s="33" t="s">
        <v>6</v>
      </c>
      <c r="D239" s="33" t="s">
        <v>9</v>
      </c>
      <c r="E239" s="33"/>
      <c r="F239" s="33"/>
      <c r="G239" s="50">
        <f>G241</f>
        <v>1666.7</v>
      </c>
      <c r="H239" s="50">
        <f>H241</f>
        <v>1734.2</v>
      </c>
      <c r="I239" s="50">
        <f>I241</f>
        <v>1666.7</v>
      </c>
      <c r="J239" s="50">
        <f>J241</f>
        <v>1734.2</v>
      </c>
    </row>
    <row r="240" spans="1:10" ht="15.6" hidden="1" x14ac:dyDescent="0.3">
      <c r="A240" s="22" t="s">
        <v>80</v>
      </c>
      <c r="B240" s="36">
        <v>809</v>
      </c>
      <c r="C240" s="33" t="s">
        <v>6</v>
      </c>
      <c r="D240" s="33" t="s">
        <v>9</v>
      </c>
      <c r="E240" s="33" t="s">
        <v>98</v>
      </c>
      <c r="F240" s="32"/>
      <c r="G240" s="50">
        <f t="shared" ref="G240:J241" si="36">G241</f>
        <v>1666.7</v>
      </c>
      <c r="H240" s="50">
        <f t="shared" si="36"/>
        <v>1734.2</v>
      </c>
      <c r="I240" s="50">
        <f t="shared" si="36"/>
        <v>1666.7</v>
      </c>
      <c r="J240" s="50">
        <f t="shared" si="36"/>
        <v>1734.2</v>
      </c>
    </row>
    <row r="241" spans="1:10" ht="46.8" hidden="1" x14ac:dyDescent="0.3">
      <c r="A241" s="22" t="s">
        <v>204</v>
      </c>
      <c r="B241" s="36">
        <v>809</v>
      </c>
      <c r="C241" s="33" t="s">
        <v>6</v>
      </c>
      <c r="D241" s="33" t="s">
        <v>9</v>
      </c>
      <c r="E241" s="32" t="s">
        <v>127</v>
      </c>
      <c r="F241" s="33"/>
      <c r="G241" s="50">
        <f t="shared" si="36"/>
        <v>1666.7</v>
      </c>
      <c r="H241" s="50">
        <f t="shared" si="36"/>
        <v>1734.2</v>
      </c>
      <c r="I241" s="50">
        <f t="shared" si="36"/>
        <v>1666.7</v>
      </c>
      <c r="J241" s="50">
        <f t="shared" si="36"/>
        <v>1734.2</v>
      </c>
    </row>
    <row r="242" spans="1:10" ht="15.6" hidden="1" x14ac:dyDescent="0.3">
      <c r="A242" s="22" t="s">
        <v>45</v>
      </c>
      <c r="B242" s="36">
        <v>809</v>
      </c>
      <c r="C242" s="33" t="s">
        <v>6</v>
      </c>
      <c r="D242" s="33" t="s">
        <v>9</v>
      </c>
      <c r="E242" s="32" t="s">
        <v>127</v>
      </c>
      <c r="F242" s="33" t="s">
        <v>12</v>
      </c>
      <c r="G242" s="50">
        <v>1666.7</v>
      </c>
      <c r="H242" s="50">
        <v>1734.2</v>
      </c>
      <c r="I242" s="50">
        <f>G242</f>
        <v>1666.7</v>
      </c>
      <c r="J242" s="50">
        <f>H242</f>
        <v>1734.2</v>
      </c>
    </row>
    <row r="243" spans="1:10" ht="15.6" hidden="1" x14ac:dyDescent="0.3">
      <c r="A243" s="22" t="s">
        <v>169</v>
      </c>
      <c r="B243" s="36">
        <v>809</v>
      </c>
      <c r="C243" s="32" t="s">
        <v>21</v>
      </c>
      <c r="D243" s="33"/>
      <c r="E243" s="33"/>
      <c r="F243" s="33"/>
      <c r="G243" s="50">
        <f>G244</f>
        <v>44717.2</v>
      </c>
      <c r="H243" s="50">
        <f t="shared" ref="H243:J244" si="37">H244</f>
        <v>44753</v>
      </c>
      <c r="I243" s="50">
        <f t="shared" si="37"/>
        <v>43599.200000000004</v>
      </c>
      <c r="J243" s="50">
        <f t="shared" si="37"/>
        <v>42515.4</v>
      </c>
    </row>
    <row r="244" spans="1:10" ht="15.6" hidden="1" x14ac:dyDescent="0.3">
      <c r="A244" s="22" t="s">
        <v>27</v>
      </c>
      <c r="B244" s="31">
        <v>809</v>
      </c>
      <c r="C244" s="33" t="s">
        <v>21</v>
      </c>
      <c r="D244" s="33" t="s">
        <v>20</v>
      </c>
      <c r="E244" s="33"/>
      <c r="F244" s="32"/>
      <c r="G244" s="51">
        <f>G245</f>
        <v>44717.2</v>
      </c>
      <c r="H244" s="51">
        <f t="shared" si="37"/>
        <v>44753</v>
      </c>
      <c r="I244" s="51">
        <f t="shared" si="37"/>
        <v>43599.200000000004</v>
      </c>
      <c r="J244" s="51">
        <f t="shared" si="37"/>
        <v>42515.4</v>
      </c>
    </row>
    <row r="245" spans="1:10" ht="31.2" hidden="1" x14ac:dyDescent="0.3">
      <c r="A245" s="22" t="s">
        <v>290</v>
      </c>
      <c r="B245" s="55">
        <v>809</v>
      </c>
      <c r="C245" s="33" t="s">
        <v>21</v>
      </c>
      <c r="D245" s="33" t="s">
        <v>20</v>
      </c>
      <c r="E245" s="33" t="s">
        <v>131</v>
      </c>
      <c r="F245" s="32"/>
      <c r="G245" s="51">
        <f>G246</f>
        <v>44717.2</v>
      </c>
      <c r="H245" s="51">
        <f t="shared" ref="H245:J247" si="38">H246</f>
        <v>44753</v>
      </c>
      <c r="I245" s="51">
        <f t="shared" si="38"/>
        <v>43599.200000000004</v>
      </c>
      <c r="J245" s="51">
        <f t="shared" si="38"/>
        <v>42515.4</v>
      </c>
    </row>
    <row r="246" spans="1:10" ht="31.2" hidden="1" x14ac:dyDescent="0.3">
      <c r="A246" s="22" t="s">
        <v>325</v>
      </c>
      <c r="B246" s="55">
        <v>809</v>
      </c>
      <c r="C246" s="33" t="s">
        <v>21</v>
      </c>
      <c r="D246" s="33" t="s">
        <v>20</v>
      </c>
      <c r="E246" s="33" t="s">
        <v>326</v>
      </c>
      <c r="F246" s="32"/>
      <c r="G246" s="51">
        <f>G247</f>
        <v>44717.2</v>
      </c>
      <c r="H246" s="51">
        <f t="shared" si="38"/>
        <v>44753</v>
      </c>
      <c r="I246" s="51">
        <f t="shared" si="38"/>
        <v>43599.200000000004</v>
      </c>
      <c r="J246" s="51">
        <f t="shared" si="38"/>
        <v>42515.4</v>
      </c>
    </row>
    <row r="247" spans="1:10" ht="31.2" hidden="1" x14ac:dyDescent="0.3">
      <c r="A247" s="22" t="s">
        <v>327</v>
      </c>
      <c r="B247" s="55">
        <v>809</v>
      </c>
      <c r="C247" s="33" t="s">
        <v>21</v>
      </c>
      <c r="D247" s="33" t="s">
        <v>20</v>
      </c>
      <c r="E247" s="33" t="s">
        <v>328</v>
      </c>
      <c r="F247" s="32"/>
      <c r="G247" s="51">
        <f>G248</f>
        <v>44717.2</v>
      </c>
      <c r="H247" s="51">
        <f t="shared" si="38"/>
        <v>44753</v>
      </c>
      <c r="I247" s="51">
        <f t="shared" si="38"/>
        <v>43599.200000000004</v>
      </c>
      <c r="J247" s="51">
        <f t="shared" si="38"/>
        <v>42515.4</v>
      </c>
    </row>
    <row r="248" spans="1:10" ht="78" hidden="1" x14ac:dyDescent="0.3">
      <c r="A248" s="22" t="s">
        <v>180</v>
      </c>
      <c r="B248" s="55">
        <v>809</v>
      </c>
      <c r="C248" s="33" t="s">
        <v>21</v>
      </c>
      <c r="D248" s="33" t="s">
        <v>20</v>
      </c>
      <c r="E248" s="33" t="s">
        <v>128</v>
      </c>
      <c r="F248" s="32"/>
      <c r="G248" s="51">
        <f>G249+G250+G251</f>
        <v>44717.2</v>
      </c>
      <c r="H248" s="51">
        <f>H249+H250+H251</f>
        <v>44753</v>
      </c>
      <c r="I248" s="50">
        <f>I249+I250+I251</f>
        <v>43599.200000000004</v>
      </c>
      <c r="J248" s="50">
        <f>J249+J250+J251</f>
        <v>42515.4</v>
      </c>
    </row>
    <row r="249" spans="1:10" ht="62.4" hidden="1" x14ac:dyDescent="0.3">
      <c r="A249" s="22" t="s">
        <v>42</v>
      </c>
      <c r="B249" s="31">
        <v>809</v>
      </c>
      <c r="C249" s="33" t="s">
        <v>21</v>
      </c>
      <c r="D249" s="33" t="s">
        <v>20</v>
      </c>
      <c r="E249" s="33" t="s">
        <v>128</v>
      </c>
      <c r="F249" s="32">
        <v>100</v>
      </c>
      <c r="G249" s="51">
        <f>33344.5+2456</f>
        <v>35800.5</v>
      </c>
      <c r="H249" s="51">
        <f>33344.5+2456</f>
        <v>35800.5</v>
      </c>
      <c r="I249" s="50">
        <f>G249</f>
        <v>35800.5</v>
      </c>
      <c r="J249" s="50">
        <f>H249</f>
        <v>35800.5</v>
      </c>
    </row>
    <row r="250" spans="1:10" ht="31.2" hidden="1" x14ac:dyDescent="0.3">
      <c r="A250" s="23" t="s">
        <v>91</v>
      </c>
      <c r="B250" s="31">
        <v>809</v>
      </c>
      <c r="C250" s="33" t="s">
        <v>21</v>
      </c>
      <c r="D250" s="33" t="s">
        <v>20</v>
      </c>
      <c r="E250" s="33" t="s">
        <v>128</v>
      </c>
      <c r="F250" s="32">
        <v>200</v>
      </c>
      <c r="G250" s="51">
        <f>44717.2-G251-G249</f>
        <v>8913.6999999999971</v>
      </c>
      <c r="H250" s="51">
        <f>44753-H251-H249</f>
        <v>8949.5</v>
      </c>
      <c r="I250" s="50">
        <f>ROUND(G250*0.975-I249*0.025,1)</f>
        <v>7795.8</v>
      </c>
      <c r="J250" s="50">
        <f>ROUND(H250*0.95-J249*0.05,1)</f>
        <v>6712</v>
      </c>
    </row>
    <row r="251" spans="1:10" ht="15.6" hidden="1" x14ac:dyDescent="0.3">
      <c r="A251" s="22" t="s">
        <v>43</v>
      </c>
      <c r="B251" s="31">
        <v>809</v>
      </c>
      <c r="C251" s="33" t="s">
        <v>21</v>
      </c>
      <c r="D251" s="33" t="s">
        <v>20</v>
      </c>
      <c r="E251" s="33" t="s">
        <v>128</v>
      </c>
      <c r="F251" s="32">
        <v>800</v>
      </c>
      <c r="G251" s="51">
        <v>3</v>
      </c>
      <c r="H251" s="51">
        <v>3</v>
      </c>
      <c r="I251" s="50">
        <f>ROUND(G251*0.975,1)</f>
        <v>2.9</v>
      </c>
      <c r="J251" s="50">
        <f>ROUND(H251*0.95,1)</f>
        <v>2.9</v>
      </c>
    </row>
    <row r="252" spans="1:10" ht="15.6" hidden="1" x14ac:dyDescent="0.3">
      <c r="A252" s="22" t="s">
        <v>165</v>
      </c>
      <c r="B252" s="36">
        <v>809</v>
      </c>
      <c r="C252" s="32" t="s">
        <v>22</v>
      </c>
      <c r="D252" s="32"/>
      <c r="E252" s="33"/>
      <c r="F252" s="32"/>
      <c r="G252" s="50">
        <f t="shared" ref="G252:J257" si="39">G253</f>
        <v>2911.4</v>
      </c>
      <c r="H252" s="50">
        <f t="shared" si="39"/>
        <v>3027.8</v>
      </c>
      <c r="I252" s="50">
        <f t="shared" si="39"/>
        <v>2838.6</v>
      </c>
      <c r="J252" s="50">
        <f t="shared" si="39"/>
        <v>2876.4</v>
      </c>
    </row>
    <row r="253" spans="1:10" ht="15.6" hidden="1" x14ac:dyDescent="0.3">
      <c r="A253" s="22" t="s">
        <v>28</v>
      </c>
      <c r="B253" s="36">
        <v>809</v>
      </c>
      <c r="C253" s="32" t="s">
        <v>22</v>
      </c>
      <c r="D253" s="32" t="s">
        <v>4</v>
      </c>
      <c r="E253" s="33"/>
      <c r="F253" s="32"/>
      <c r="G253" s="50">
        <f t="shared" si="39"/>
        <v>2911.4</v>
      </c>
      <c r="H253" s="50">
        <f t="shared" si="39"/>
        <v>3027.8</v>
      </c>
      <c r="I253" s="50">
        <f t="shared" si="39"/>
        <v>2838.6</v>
      </c>
      <c r="J253" s="50">
        <f t="shared" si="39"/>
        <v>2876.4</v>
      </c>
    </row>
    <row r="254" spans="1:10" ht="31.2" hidden="1" x14ac:dyDescent="0.3">
      <c r="A254" s="22" t="s">
        <v>262</v>
      </c>
      <c r="B254" s="36">
        <v>809</v>
      </c>
      <c r="C254" s="44">
        <v>10</v>
      </c>
      <c r="D254" s="44">
        <v>1</v>
      </c>
      <c r="E254" s="33" t="s">
        <v>241</v>
      </c>
      <c r="F254" s="32"/>
      <c r="G254" s="50">
        <f t="shared" si="39"/>
        <v>2911.4</v>
      </c>
      <c r="H254" s="50">
        <f t="shared" si="39"/>
        <v>3027.8</v>
      </c>
      <c r="I254" s="50">
        <f t="shared" si="39"/>
        <v>2838.6</v>
      </c>
      <c r="J254" s="50">
        <f t="shared" si="39"/>
        <v>2876.4</v>
      </c>
    </row>
    <row r="255" spans="1:10" ht="31.2" hidden="1" x14ac:dyDescent="0.3">
      <c r="A255" s="81" t="s">
        <v>329</v>
      </c>
      <c r="B255" s="36">
        <v>809</v>
      </c>
      <c r="C255" s="44">
        <v>10</v>
      </c>
      <c r="D255" s="44">
        <v>1</v>
      </c>
      <c r="E255" s="33" t="s">
        <v>330</v>
      </c>
      <c r="F255" s="32"/>
      <c r="G255" s="50">
        <f t="shared" si="39"/>
        <v>2911.4</v>
      </c>
      <c r="H255" s="50">
        <f t="shared" si="39"/>
        <v>3027.8</v>
      </c>
      <c r="I255" s="50">
        <f t="shared" si="39"/>
        <v>2838.6</v>
      </c>
      <c r="J255" s="50">
        <f t="shared" si="39"/>
        <v>2876.4</v>
      </c>
    </row>
    <row r="256" spans="1:10" ht="31.2" hidden="1" x14ac:dyDescent="0.3">
      <c r="A256" s="83" t="s">
        <v>331</v>
      </c>
      <c r="B256" s="36">
        <v>809</v>
      </c>
      <c r="C256" s="44">
        <v>10</v>
      </c>
      <c r="D256" s="44">
        <v>1</v>
      </c>
      <c r="E256" s="33" t="s">
        <v>332</v>
      </c>
      <c r="F256" s="32"/>
      <c r="G256" s="50">
        <f t="shared" si="39"/>
        <v>2911.4</v>
      </c>
      <c r="H256" s="50">
        <f t="shared" si="39"/>
        <v>3027.8</v>
      </c>
      <c r="I256" s="50">
        <f t="shared" si="39"/>
        <v>2838.6</v>
      </c>
      <c r="J256" s="50">
        <f t="shared" si="39"/>
        <v>2876.4</v>
      </c>
    </row>
    <row r="257" spans="1:10" ht="31.2" hidden="1" x14ac:dyDescent="0.3">
      <c r="A257" s="26" t="s">
        <v>50</v>
      </c>
      <c r="B257" s="36">
        <v>809</v>
      </c>
      <c r="C257" s="44">
        <v>10</v>
      </c>
      <c r="D257" s="44">
        <v>1</v>
      </c>
      <c r="E257" s="33" t="s">
        <v>129</v>
      </c>
      <c r="F257" s="32"/>
      <c r="G257" s="50">
        <f t="shared" si="39"/>
        <v>2911.4</v>
      </c>
      <c r="H257" s="50">
        <f t="shared" si="39"/>
        <v>3027.8</v>
      </c>
      <c r="I257" s="50">
        <f t="shared" si="39"/>
        <v>2838.6</v>
      </c>
      <c r="J257" s="50">
        <f t="shared" si="39"/>
        <v>2876.4</v>
      </c>
    </row>
    <row r="258" spans="1:10" ht="15.6" hidden="1" x14ac:dyDescent="0.3">
      <c r="A258" s="22" t="s">
        <v>46</v>
      </c>
      <c r="B258" s="36">
        <v>809</v>
      </c>
      <c r="C258" s="44">
        <v>10</v>
      </c>
      <c r="D258" s="44">
        <v>1</v>
      </c>
      <c r="E258" s="33" t="s">
        <v>129</v>
      </c>
      <c r="F258" s="33" t="s">
        <v>47</v>
      </c>
      <c r="G258" s="50">
        <v>2911.4</v>
      </c>
      <c r="H258" s="50">
        <v>3027.8</v>
      </c>
      <c r="I258" s="50">
        <f>ROUND(G258*0.975,1)</f>
        <v>2838.6</v>
      </c>
      <c r="J258" s="50">
        <f>ROUND(H258*0.95,1)</f>
        <v>2876.4</v>
      </c>
    </row>
    <row r="259" spans="1:10" ht="31.2" hidden="1" x14ac:dyDescent="0.3">
      <c r="A259" s="22" t="s">
        <v>170</v>
      </c>
      <c r="B259" s="31">
        <v>809</v>
      </c>
      <c r="C259" s="32">
        <v>14</v>
      </c>
      <c r="D259" s="30"/>
      <c r="E259" s="43"/>
      <c r="F259" s="30"/>
      <c r="G259" s="50">
        <f t="shared" ref="G259:J260" si="40">G260</f>
        <v>30121.599999999999</v>
      </c>
      <c r="H259" s="50">
        <f t="shared" si="40"/>
        <v>21490.2</v>
      </c>
      <c r="I259" s="50">
        <f t="shared" si="40"/>
        <v>30121.599999999999</v>
      </c>
      <c r="J259" s="50">
        <f t="shared" si="40"/>
        <v>21490.2</v>
      </c>
    </row>
    <row r="260" spans="1:10" ht="31.2" hidden="1" x14ac:dyDescent="0.3">
      <c r="A260" s="22" t="s">
        <v>36</v>
      </c>
      <c r="B260" s="31">
        <v>809</v>
      </c>
      <c r="C260" s="32">
        <v>14</v>
      </c>
      <c r="D260" s="32" t="s">
        <v>4</v>
      </c>
      <c r="E260" s="33"/>
      <c r="F260" s="32"/>
      <c r="G260" s="50">
        <f t="shared" si="40"/>
        <v>30121.599999999999</v>
      </c>
      <c r="H260" s="50">
        <f t="shared" si="40"/>
        <v>21490.2</v>
      </c>
      <c r="I260" s="50">
        <f t="shared" si="40"/>
        <v>30121.599999999999</v>
      </c>
      <c r="J260" s="50">
        <f t="shared" si="40"/>
        <v>21490.2</v>
      </c>
    </row>
    <row r="261" spans="1:10" ht="15.6" hidden="1" x14ac:dyDescent="0.3">
      <c r="A261" s="22" t="s">
        <v>80</v>
      </c>
      <c r="B261" s="36">
        <v>809</v>
      </c>
      <c r="C261" s="32">
        <v>14</v>
      </c>
      <c r="D261" s="32" t="s">
        <v>4</v>
      </c>
      <c r="E261" s="33" t="s">
        <v>98</v>
      </c>
      <c r="F261" s="32"/>
      <c r="G261" s="50">
        <f>G262+G264</f>
        <v>30121.599999999999</v>
      </c>
      <c r="H261" s="50">
        <f>H262+H264</f>
        <v>21490.2</v>
      </c>
      <c r="I261" s="50">
        <f>I262+I264</f>
        <v>30121.599999999999</v>
      </c>
      <c r="J261" s="50">
        <f>J262+J264</f>
        <v>21490.2</v>
      </c>
    </row>
    <row r="262" spans="1:10" ht="109.2" hidden="1" x14ac:dyDescent="0.3">
      <c r="A262" s="22" t="s">
        <v>206</v>
      </c>
      <c r="B262" s="36">
        <v>809</v>
      </c>
      <c r="C262" s="32">
        <v>14</v>
      </c>
      <c r="D262" s="32" t="s">
        <v>4</v>
      </c>
      <c r="E262" s="59" t="s">
        <v>207</v>
      </c>
      <c r="F262" s="32"/>
      <c r="G262" s="50">
        <f>G263</f>
        <v>16653.699999999997</v>
      </c>
      <c r="H262" s="50">
        <f>H263</f>
        <v>17240.900000000001</v>
      </c>
      <c r="I262" s="50">
        <f>I263</f>
        <v>16653.699999999997</v>
      </c>
      <c r="J262" s="50">
        <f>J263</f>
        <v>17240.900000000001</v>
      </c>
    </row>
    <row r="263" spans="1:10" ht="15.6" hidden="1" x14ac:dyDescent="0.3">
      <c r="A263" s="22" t="s">
        <v>45</v>
      </c>
      <c r="B263" s="36">
        <v>809</v>
      </c>
      <c r="C263" s="32">
        <v>14</v>
      </c>
      <c r="D263" s="32" t="s">
        <v>4</v>
      </c>
      <c r="E263" s="59" t="s">
        <v>207</v>
      </c>
      <c r="F263" s="33" t="s">
        <v>12</v>
      </c>
      <c r="G263" s="50">
        <f>16487.1+166.6</f>
        <v>16653.699999999997</v>
      </c>
      <c r="H263" s="50">
        <f>17068.5+172.4</f>
        <v>17240.900000000001</v>
      </c>
      <c r="I263" s="50">
        <f>G263</f>
        <v>16653.699999999997</v>
      </c>
      <c r="J263" s="50">
        <f>H263</f>
        <v>17240.900000000001</v>
      </c>
    </row>
    <row r="264" spans="1:10" ht="109.2" hidden="1" x14ac:dyDescent="0.3">
      <c r="A264" s="22" t="s">
        <v>72</v>
      </c>
      <c r="B264" s="36">
        <v>809</v>
      </c>
      <c r="C264" s="32">
        <v>14</v>
      </c>
      <c r="D264" s="32" t="s">
        <v>4</v>
      </c>
      <c r="E264" s="33" t="s">
        <v>205</v>
      </c>
      <c r="F264" s="33"/>
      <c r="G264" s="50">
        <f>G265</f>
        <v>13467.9</v>
      </c>
      <c r="H264" s="50">
        <f>H265</f>
        <v>4249.3</v>
      </c>
      <c r="I264" s="50">
        <f>I265</f>
        <v>13467.9</v>
      </c>
      <c r="J264" s="50">
        <f>J265</f>
        <v>4249.3</v>
      </c>
    </row>
    <row r="265" spans="1:10" ht="15.6" hidden="1" x14ac:dyDescent="0.3">
      <c r="A265" s="22" t="s">
        <v>45</v>
      </c>
      <c r="B265" s="36">
        <v>809</v>
      </c>
      <c r="C265" s="32">
        <v>14</v>
      </c>
      <c r="D265" s="32" t="s">
        <v>4</v>
      </c>
      <c r="E265" s="33" t="s">
        <v>205</v>
      </c>
      <c r="F265" s="33" t="s">
        <v>12</v>
      </c>
      <c r="G265" s="50">
        <v>13467.9</v>
      </c>
      <c r="H265" s="50">
        <v>4249.3</v>
      </c>
      <c r="I265" s="50">
        <f>G265</f>
        <v>13467.9</v>
      </c>
      <c r="J265" s="50">
        <f>H265</f>
        <v>4249.3</v>
      </c>
    </row>
    <row r="266" spans="1:10" ht="62.4" hidden="1" x14ac:dyDescent="0.3">
      <c r="A266" s="53" t="s">
        <v>171</v>
      </c>
      <c r="B266" s="29">
        <v>813</v>
      </c>
      <c r="C266" s="30"/>
      <c r="D266" s="30"/>
      <c r="E266" s="43"/>
      <c r="F266" s="30"/>
      <c r="G266" s="49">
        <f>G267+G274+G365</f>
        <v>1342780.3999999997</v>
      </c>
      <c r="H266" s="49">
        <f>H267+H274+H365</f>
        <v>1356566.4000000001</v>
      </c>
      <c r="I266" s="49">
        <f>I267+I274+I365</f>
        <v>1325973.9000000001</v>
      </c>
      <c r="J266" s="49">
        <f>J267+J274+J365</f>
        <v>1322330.5000000002</v>
      </c>
    </row>
    <row r="267" spans="1:10" ht="15.6" hidden="1" x14ac:dyDescent="0.3">
      <c r="A267" s="22" t="s">
        <v>110</v>
      </c>
      <c r="B267" s="36">
        <v>813</v>
      </c>
      <c r="C267" s="32" t="s">
        <v>4</v>
      </c>
      <c r="D267" s="32"/>
      <c r="E267" s="33"/>
      <c r="F267" s="32"/>
      <c r="G267" s="50">
        <f t="shared" ref="G267:J272" si="41">G268</f>
        <v>363.3</v>
      </c>
      <c r="H267" s="50">
        <f t="shared" si="41"/>
        <v>363.3</v>
      </c>
      <c r="I267" s="50">
        <f t="shared" si="41"/>
        <v>363.3</v>
      </c>
      <c r="J267" s="50">
        <f t="shared" si="41"/>
        <v>363.3</v>
      </c>
    </row>
    <row r="268" spans="1:10" ht="31.2" hidden="1" x14ac:dyDescent="0.3">
      <c r="A268" s="22" t="s">
        <v>14</v>
      </c>
      <c r="B268" s="36">
        <v>813</v>
      </c>
      <c r="C268" s="32" t="s">
        <v>4</v>
      </c>
      <c r="D268" s="32" t="s">
        <v>13</v>
      </c>
      <c r="E268" s="33"/>
      <c r="F268" s="32"/>
      <c r="G268" s="50">
        <f t="shared" si="41"/>
        <v>363.3</v>
      </c>
      <c r="H268" s="50">
        <f t="shared" si="41"/>
        <v>363.3</v>
      </c>
      <c r="I268" s="50">
        <f t="shared" si="41"/>
        <v>363.3</v>
      </c>
      <c r="J268" s="50">
        <f t="shared" si="41"/>
        <v>363.3</v>
      </c>
    </row>
    <row r="269" spans="1:10" ht="31.2" hidden="1" x14ac:dyDescent="0.3">
      <c r="A269" s="22" t="s">
        <v>290</v>
      </c>
      <c r="B269" s="36">
        <v>813</v>
      </c>
      <c r="C269" s="32" t="s">
        <v>4</v>
      </c>
      <c r="D269" s="32" t="s">
        <v>13</v>
      </c>
      <c r="E269" s="33" t="s">
        <v>131</v>
      </c>
      <c r="F269" s="32"/>
      <c r="G269" s="50">
        <f t="shared" si="41"/>
        <v>363.3</v>
      </c>
      <c r="H269" s="50">
        <f t="shared" si="41"/>
        <v>363.3</v>
      </c>
      <c r="I269" s="50">
        <f t="shared" si="41"/>
        <v>363.3</v>
      </c>
      <c r="J269" s="50">
        <f t="shared" si="41"/>
        <v>363.3</v>
      </c>
    </row>
    <row r="270" spans="1:10" ht="15.6" hidden="1" x14ac:dyDescent="0.3">
      <c r="A270" s="22" t="s">
        <v>291</v>
      </c>
      <c r="B270" s="36">
        <v>813</v>
      </c>
      <c r="C270" s="32" t="s">
        <v>4</v>
      </c>
      <c r="D270" s="32" t="s">
        <v>13</v>
      </c>
      <c r="E270" s="33" t="s">
        <v>289</v>
      </c>
      <c r="F270" s="32"/>
      <c r="G270" s="50">
        <f t="shared" si="41"/>
        <v>363.3</v>
      </c>
      <c r="H270" s="50">
        <f t="shared" si="41"/>
        <v>363.3</v>
      </c>
      <c r="I270" s="50">
        <f t="shared" si="41"/>
        <v>363.3</v>
      </c>
      <c r="J270" s="50">
        <f t="shared" si="41"/>
        <v>363.3</v>
      </c>
    </row>
    <row r="271" spans="1:10" ht="109.2" hidden="1" x14ac:dyDescent="0.3">
      <c r="A271" s="22" t="s">
        <v>83</v>
      </c>
      <c r="B271" s="36">
        <v>813</v>
      </c>
      <c r="C271" s="32" t="s">
        <v>4</v>
      </c>
      <c r="D271" s="32" t="s">
        <v>13</v>
      </c>
      <c r="E271" s="33" t="s">
        <v>136</v>
      </c>
      <c r="F271" s="32"/>
      <c r="G271" s="50">
        <f t="shared" si="41"/>
        <v>363.3</v>
      </c>
      <c r="H271" s="50">
        <f t="shared" si="41"/>
        <v>363.3</v>
      </c>
      <c r="I271" s="50">
        <f t="shared" si="41"/>
        <v>363.3</v>
      </c>
      <c r="J271" s="50">
        <f t="shared" si="41"/>
        <v>363.3</v>
      </c>
    </row>
    <row r="272" spans="1:10" ht="31.2" hidden="1" x14ac:dyDescent="0.3">
      <c r="A272" s="22" t="s">
        <v>208</v>
      </c>
      <c r="B272" s="36">
        <v>813</v>
      </c>
      <c r="C272" s="32" t="s">
        <v>4</v>
      </c>
      <c r="D272" s="32" t="s">
        <v>13</v>
      </c>
      <c r="E272" s="33" t="s">
        <v>130</v>
      </c>
      <c r="F272" s="32"/>
      <c r="G272" s="50">
        <f t="shared" si="41"/>
        <v>363.3</v>
      </c>
      <c r="H272" s="50">
        <f t="shared" si="41"/>
        <v>363.3</v>
      </c>
      <c r="I272" s="50">
        <f t="shared" si="41"/>
        <v>363.3</v>
      </c>
      <c r="J272" s="50">
        <f t="shared" si="41"/>
        <v>363.3</v>
      </c>
    </row>
    <row r="273" spans="1:190" ht="62.4" hidden="1" x14ac:dyDescent="0.3">
      <c r="A273" s="22" t="s">
        <v>42</v>
      </c>
      <c r="B273" s="36">
        <v>813</v>
      </c>
      <c r="C273" s="32" t="s">
        <v>4</v>
      </c>
      <c r="D273" s="32" t="s">
        <v>13</v>
      </c>
      <c r="E273" s="33" t="s">
        <v>130</v>
      </c>
      <c r="F273" s="32">
        <v>100</v>
      </c>
      <c r="G273" s="50">
        <v>363.3</v>
      </c>
      <c r="H273" s="50">
        <v>363.3</v>
      </c>
      <c r="I273" s="50">
        <f>G273</f>
        <v>363.3</v>
      </c>
      <c r="J273" s="50">
        <f>H273</f>
        <v>363.3</v>
      </c>
    </row>
    <row r="274" spans="1:190" ht="15.6" hidden="1" x14ac:dyDescent="0.3">
      <c r="A274" s="22" t="s">
        <v>169</v>
      </c>
      <c r="B274" s="31">
        <v>813</v>
      </c>
      <c r="C274" s="32" t="s">
        <v>21</v>
      </c>
      <c r="D274" s="32"/>
      <c r="E274" s="33"/>
      <c r="F274" s="32"/>
      <c r="G274" s="50">
        <f>G275+G298+G326+G338+G343</f>
        <v>1278477.1999999997</v>
      </c>
      <c r="H274" s="50">
        <f>H275+H298+H326+H338+H343</f>
        <v>1290936.8</v>
      </c>
      <c r="I274" s="50">
        <f>I275+I298+I326+I338+I343</f>
        <v>1262440.2000000002</v>
      </c>
      <c r="J274" s="50">
        <f>J275+J298+J326+J338+J343</f>
        <v>1258240.0000000002</v>
      </c>
    </row>
    <row r="275" spans="1:190" ht="15.6" hidden="1" x14ac:dyDescent="0.3">
      <c r="A275" s="22" t="s">
        <v>30</v>
      </c>
      <c r="B275" s="31">
        <v>813</v>
      </c>
      <c r="C275" s="32" t="s">
        <v>21</v>
      </c>
      <c r="D275" s="32" t="s">
        <v>4</v>
      </c>
      <c r="E275" s="33"/>
      <c r="F275" s="32"/>
      <c r="G275" s="50">
        <f>G276+G286+G290+G294</f>
        <v>591659.49999999988</v>
      </c>
      <c r="H275" s="50">
        <f>H276+H286+H290+H294</f>
        <v>596437.69999999995</v>
      </c>
      <c r="I275" s="50">
        <f>I276+I286+I290+I294</f>
        <v>582638.4</v>
      </c>
      <c r="J275" s="50">
        <f>J276+J286+J290+J294</f>
        <v>578156.5</v>
      </c>
    </row>
    <row r="276" spans="1:190" ht="31.2" hidden="1" x14ac:dyDescent="0.3">
      <c r="A276" s="22" t="s">
        <v>290</v>
      </c>
      <c r="B276" s="31">
        <v>813</v>
      </c>
      <c r="C276" s="32" t="s">
        <v>21</v>
      </c>
      <c r="D276" s="32" t="s">
        <v>4</v>
      </c>
      <c r="E276" s="33" t="s">
        <v>131</v>
      </c>
      <c r="F276" s="32"/>
      <c r="G276" s="50">
        <f>G278+G281+G284</f>
        <v>577835.89999999991</v>
      </c>
      <c r="H276" s="50">
        <f>H278+H281+H284</f>
        <v>582121.69999999995</v>
      </c>
      <c r="I276" s="50">
        <f>I278+I281+I284</f>
        <v>569160.30000000005</v>
      </c>
      <c r="J276" s="50">
        <f>J278+J281+J284</f>
        <v>564556.29999999993</v>
      </c>
    </row>
    <row r="277" spans="1:190" ht="15.6" hidden="1" x14ac:dyDescent="0.3">
      <c r="A277" s="22" t="s">
        <v>334</v>
      </c>
      <c r="B277" s="36">
        <v>813</v>
      </c>
      <c r="C277" s="32" t="s">
        <v>21</v>
      </c>
      <c r="D277" s="32" t="s">
        <v>4</v>
      </c>
      <c r="E277" s="33" t="s">
        <v>333</v>
      </c>
      <c r="F277" s="32"/>
      <c r="G277" s="50">
        <f>G278+G281</f>
        <v>459000.19999999995</v>
      </c>
      <c r="H277" s="50">
        <f>H278+H281</f>
        <v>443432.69999999995</v>
      </c>
      <c r="I277" s="50">
        <f>I278+I281</f>
        <v>453295.5</v>
      </c>
      <c r="J277" s="50">
        <f>J278+J281</f>
        <v>432801.69999999995</v>
      </c>
    </row>
    <row r="278" spans="1:190" ht="78" hidden="1" x14ac:dyDescent="0.3">
      <c r="A278" s="22" t="s">
        <v>335</v>
      </c>
      <c r="B278" s="36">
        <v>813</v>
      </c>
      <c r="C278" s="32" t="s">
        <v>21</v>
      </c>
      <c r="D278" s="32" t="s">
        <v>4</v>
      </c>
      <c r="E278" s="33" t="s">
        <v>132</v>
      </c>
      <c r="F278" s="32"/>
      <c r="G278" s="50">
        <f>G280</f>
        <v>230812.4</v>
      </c>
      <c r="H278" s="50">
        <f>H280</f>
        <v>230812.4</v>
      </c>
      <c r="I278" s="50">
        <f>I280</f>
        <v>230812.4</v>
      </c>
      <c r="J278" s="50">
        <f>J280</f>
        <v>230812.4</v>
      </c>
    </row>
    <row r="279" spans="1:190" ht="62.4" hidden="1" x14ac:dyDescent="0.3">
      <c r="A279" s="22" t="s">
        <v>59</v>
      </c>
      <c r="B279" s="36">
        <v>813</v>
      </c>
      <c r="C279" s="32" t="s">
        <v>21</v>
      </c>
      <c r="D279" s="32" t="s">
        <v>4</v>
      </c>
      <c r="E279" s="33" t="s">
        <v>133</v>
      </c>
      <c r="F279" s="32"/>
      <c r="G279" s="50">
        <f>G280</f>
        <v>230812.4</v>
      </c>
      <c r="H279" s="50">
        <f>H280</f>
        <v>230812.4</v>
      </c>
      <c r="I279" s="50">
        <f>I280</f>
        <v>230812.4</v>
      </c>
      <c r="J279" s="50">
        <f>J280</f>
        <v>230812.4</v>
      </c>
    </row>
    <row r="280" spans="1:190" ht="31.2" hidden="1" x14ac:dyDescent="0.3">
      <c r="A280" s="22" t="s">
        <v>44</v>
      </c>
      <c r="B280" s="36">
        <v>813</v>
      </c>
      <c r="C280" s="32" t="s">
        <v>21</v>
      </c>
      <c r="D280" s="32" t="s">
        <v>4</v>
      </c>
      <c r="E280" s="33" t="s">
        <v>133</v>
      </c>
      <c r="F280" s="32">
        <v>600</v>
      </c>
      <c r="G280" s="50">
        <v>230812.4</v>
      </c>
      <c r="H280" s="50">
        <v>230812.4</v>
      </c>
      <c r="I280" s="50">
        <f>G280</f>
        <v>230812.4</v>
      </c>
      <c r="J280" s="50">
        <f>H280</f>
        <v>230812.4</v>
      </c>
    </row>
    <row r="281" spans="1:190" ht="31.2" hidden="1" x14ac:dyDescent="0.3">
      <c r="A281" s="22" t="s">
        <v>81</v>
      </c>
      <c r="B281" s="36">
        <v>813</v>
      </c>
      <c r="C281" s="32" t="s">
        <v>21</v>
      </c>
      <c r="D281" s="32" t="s">
        <v>4</v>
      </c>
      <c r="E281" s="33" t="s">
        <v>336</v>
      </c>
      <c r="F281" s="32"/>
      <c r="G281" s="50">
        <f>G283</f>
        <v>228187.79999999996</v>
      </c>
      <c r="H281" s="50">
        <f>H283</f>
        <v>212620.3</v>
      </c>
      <c r="I281" s="50">
        <f>I283</f>
        <v>222483.1</v>
      </c>
      <c r="J281" s="50">
        <f>J283</f>
        <v>201989.3</v>
      </c>
    </row>
    <row r="282" spans="1:190" ht="15.6" hidden="1" x14ac:dyDescent="0.3">
      <c r="A282" s="22" t="s">
        <v>58</v>
      </c>
      <c r="B282" s="36">
        <v>813</v>
      </c>
      <c r="C282" s="32" t="s">
        <v>21</v>
      </c>
      <c r="D282" s="32" t="s">
        <v>4</v>
      </c>
      <c r="E282" s="33" t="s">
        <v>337</v>
      </c>
      <c r="F282" s="32"/>
      <c r="G282" s="50">
        <f>G283</f>
        <v>228187.79999999996</v>
      </c>
      <c r="H282" s="50">
        <f>H283</f>
        <v>212620.3</v>
      </c>
      <c r="I282" s="50">
        <f>I283</f>
        <v>222483.1</v>
      </c>
      <c r="J282" s="50">
        <f>J283</f>
        <v>201989.3</v>
      </c>
    </row>
    <row r="283" spans="1:190" ht="31.2" hidden="1" x14ac:dyDescent="0.3">
      <c r="A283" s="22" t="s">
        <v>44</v>
      </c>
      <c r="B283" s="36">
        <v>813</v>
      </c>
      <c r="C283" s="32" t="s">
        <v>21</v>
      </c>
      <c r="D283" s="32" t="s">
        <v>4</v>
      </c>
      <c r="E283" s="33" t="s">
        <v>337</v>
      </c>
      <c r="F283" s="32">
        <v>600</v>
      </c>
      <c r="G283" s="50">
        <f>360847.1-G285-G289-G293-G297</f>
        <v>228187.79999999996</v>
      </c>
      <c r="H283" s="50">
        <f>365625.3-H285-H289-H293-H297</f>
        <v>212620.3</v>
      </c>
      <c r="I283" s="50">
        <f>ROUND(G283*0.975,1)</f>
        <v>222483.1</v>
      </c>
      <c r="J283" s="50">
        <f>ROUND(H283*0.95,1)</f>
        <v>201989.3</v>
      </c>
    </row>
    <row r="284" spans="1:190" customFormat="1" ht="46.8" hidden="1" x14ac:dyDescent="0.3">
      <c r="A284" s="22" t="s">
        <v>210</v>
      </c>
      <c r="B284" s="20">
        <v>813</v>
      </c>
      <c r="C284" s="32" t="s">
        <v>21</v>
      </c>
      <c r="D284" s="32" t="s">
        <v>4</v>
      </c>
      <c r="E284" s="33" t="s">
        <v>338</v>
      </c>
      <c r="F284" s="32"/>
      <c r="G284" s="50">
        <f>G285</f>
        <v>118835.7</v>
      </c>
      <c r="H284" s="50">
        <f>H285</f>
        <v>138689</v>
      </c>
      <c r="I284" s="50">
        <f>I285</f>
        <v>115864.8</v>
      </c>
      <c r="J284" s="50">
        <f>J285</f>
        <v>131754.6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</row>
    <row r="285" spans="1:190" customFormat="1" ht="31.2" hidden="1" x14ac:dyDescent="0.3">
      <c r="A285" s="22" t="s">
        <v>44</v>
      </c>
      <c r="B285" s="20">
        <v>813</v>
      </c>
      <c r="C285" s="32" t="s">
        <v>21</v>
      </c>
      <c r="D285" s="32" t="s">
        <v>4</v>
      </c>
      <c r="E285" s="33" t="s">
        <v>338</v>
      </c>
      <c r="F285" s="32">
        <v>600</v>
      </c>
      <c r="G285" s="50">
        <v>118835.7</v>
      </c>
      <c r="H285" s="61">
        <v>138689</v>
      </c>
      <c r="I285" s="50">
        <f>ROUND(G285*0.975,1)</f>
        <v>115864.8</v>
      </c>
      <c r="J285" s="50">
        <f>ROUND(H285*0.95,1)</f>
        <v>131754.6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</row>
    <row r="286" spans="1:190" customFormat="1" ht="46.8" hidden="1" x14ac:dyDescent="0.3">
      <c r="A286" s="22" t="s">
        <v>339</v>
      </c>
      <c r="B286" s="36">
        <v>813</v>
      </c>
      <c r="C286" s="32" t="s">
        <v>21</v>
      </c>
      <c r="D286" s="32" t="s">
        <v>4</v>
      </c>
      <c r="E286" s="33" t="s">
        <v>340</v>
      </c>
      <c r="F286" s="32"/>
      <c r="G286" s="50">
        <f t="shared" ref="G286:J288" si="42">G287</f>
        <v>14</v>
      </c>
      <c r="H286" s="50">
        <f t="shared" si="42"/>
        <v>14</v>
      </c>
      <c r="I286" s="50">
        <f t="shared" si="42"/>
        <v>13.7</v>
      </c>
      <c r="J286" s="50">
        <f t="shared" si="42"/>
        <v>13.3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</row>
    <row r="287" spans="1:190" customFormat="1" ht="46.8" hidden="1" x14ac:dyDescent="0.3">
      <c r="A287" s="22" t="s">
        <v>341</v>
      </c>
      <c r="B287" s="36">
        <v>813</v>
      </c>
      <c r="C287" s="32" t="s">
        <v>21</v>
      </c>
      <c r="D287" s="32" t="s">
        <v>4</v>
      </c>
      <c r="E287" s="33" t="s">
        <v>342</v>
      </c>
      <c r="F287" s="32"/>
      <c r="G287" s="50">
        <f t="shared" si="42"/>
        <v>14</v>
      </c>
      <c r="H287" s="50">
        <f t="shared" si="42"/>
        <v>14</v>
      </c>
      <c r="I287" s="50">
        <f t="shared" si="42"/>
        <v>13.7</v>
      </c>
      <c r="J287" s="50">
        <f t="shared" si="42"/>
        <v>13.3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</row>
    <row r="288" spans="1:190" ht="15.6" hidden="1" x14ac:dyDescent="0.3">
      <c r="A288" s="22" t="s">
        <v>297</v>
      </c>
      <c r="B288" s="36">
        <v>813</v>
      </c>
      <c r="C288" s="32" t="s">
        <v>21</v>
      </c>
      <c r="D288" s="32" t="s">
        <v>4</v>
      </c>
      <c r="E288" s="33" t="s">
        <v>134</v>
      </c>
      <c r="F288" s="32"/>
      <c r="G288" s="50">
        <f t="shared" si="42"/>
        <v>14</v>
      </c>
      <c r="H288" s="50">
        <f t="shared" si="42"/>
        <v>14</v>
      </c>
      <c r="I288" s="50">
        <f t="shared" si="42"/>
        <v>13.7</v>
      </c>
      <c r="J288" s="50">
        <f t="shared" si="42"/>
        <v>13.3</v>
      </c>
    </row>
    <row r="289" spans="1:191" ht="31.2" hidden="1" x14ac:dyDescent="0.3">
      <c r="A289" s="22" t="s">
        <v>44</v>
      </c>
      <c r="B289" s="36">
        <v>813</v>
      </c>
      <c r="C289" s="32" t="s">
        <v>21</v>
      </c>
      <c r="D289" s="32" t="s">
        <v>4</v>
      </c>
      <c r="E289" s="33" t="s">
        <v>134</v>
      </c>
      <c r="F289" s="32">
        <v>600</v>
      </c>
      <c r="G289" s="50">
        <v>14</v>
      </c>
      <c r="H289" s="50">
        <v>14</v>
      </c>
      <c r="I289" s="50">
        <f>ROUND(G289*0.975,1)</f>
        <v>13.7</v>
      </c>
      <c r="J289" s="50">
        <f>ROUND(H289*0.95,1)</f>
        <v>13.3</v>
      </c>
    </row>
    <row r="290" spans="1:191" ht="31.2" hidden="1" x14ac:dyDescent="0.3">
      <c r="A290" s="22" t="s">
        <v>343</v>
      </c>
      <c r="B290" s="36">
        <v>813</v>
      </c>
      <c r="C290" s="32" t="s">
        <v>21</v>
      </c>
      <c r="D290" s="32" t="s">
        <v>4</v>
      </c>
      <c r="E290" s="33" t="s">
        <v>344</v>
      </c>
      <c r="F290" s="32"/>
      <c r="G290" s="50">
        <f>G291</f>
        <v>1500</v>
      </c>
      <c r="H290" s="50">
        <f t="shared" ref="H290:J291" si="43">H291</f>
        <v>1500</v>
      </c>
      <c r="I290" s="50">
        <f t="shared" si="43"/>
        <v>1462.5</v>
      </c>
      <c r="J290" s="50">
        <f t="shared" si="43"/>
        <v>1425</v>
      </c>
    </row>
    <row r="291" spans="1:191" ht="31.2" hidden="1" x14ac:dyDescent="0.3">
      <c r="A291" s="80" t="s">
        <v>345</v>
      </c>
      <c r="B291" s="36">
        <v>813</v>
      </c>
      <c r="C291" s="32" t="s">
        <v>21</v>
      </c>
      <c r="D291" s="32" t="s">
        <v>4</v>
      </c>
      <c r="E291" s="33" t="s">
        <v>346</v>
      </c>
      <c r="F291" s="32"/>
      <c r="G291" s="50">
        <f>G292</f>
        <v>1500</v>
      </c>
      <c r="H291" s="50">
        <f t="shared" si="43"/>
        <v>1500</v>
      </c>
      <c r="I291" s="50">
        <f t="shared" si="43"/>
        <v>1462.5</v>
      </c>
      <c r="J291" s="50">
        <f t="shared" si="43"/>
        <v>1425</v>
      </c>
    </row>
    <row r="292" spans="1:191" ht="15.6" hidden="1" x14ac:dyDescent="0.3">
      <c r="A292" s="80" t="s">
        <v>297</v>
      </c>
      <c r="B292" s="36">
        <v>813</v>
      </c>
      <c r="C292" s="32" t="s">
        <v>21</v>
      </c>
      <c r="D292" s="32" t="s">
        <v>4</v>
      </c>
      <c r="E292" s="33" t="s">
        <v>135</v>
      </c>
      <c r="F292" s="32"/>
      <c r="G292" s="50">
        <f>G293</f>
        <v>1500</v>
      </c>
      <c r="H292" s="50">
        <f>H293</f>
        <v>1500</v>
      </c>
      <c r="I292" s="50">
        <f>I293</f>
        <v>1462.5</v>
      </c>
      <c r="J292" s="50">
        <f>J293</f>
        <v>1425</v>
      </c>
    </row>
    <row r="293" spans="1:191" ht="31.2" hidden="1" x14ac:dyDescent="0.3">
      <c r="A293" s="22" t="s">
        <v>44</v>
      </c>
      <c r="B293" s="36">
        <v>813</v>
      </c>
      <c r="C293" s="32" t="s">
        <v>21</v>
      </c>
      <c r="D293" s="32" t="s">
        <v>4</v>
      </c>
      <c r="E293" s="33" t="s">
        <v>135</v>
      </c>
      <c r="F293" s="32">
        <v>600</v>
      </c>
      <c r="G293" s="50">
        <v>1500</v>
      </c>
      <c r="H293" s="50">
        <v>1500</v>
      </c>
      <c r="I293" s="50">
        <f>ROUND(G293*0.975,1)</f>
        <v>1462.5</v>
      </c>
      <c r="J293" s="50">
        <f>ROUND(H293*0.95,1)</f>
        <v>1425</v>
      </c>
    </row>
    <row r="294" spans="1:191" ht="62.4" hidden="1" x14ac:dyDescent="0.3">
      <c r="A294" s="54" t="s">
        <v>347</v>
      </c>
      <c r="B294" s="55">
        <v>813</v>
      </c>
      <c r="C294" s="59" t="s">
        <v>21</v>
      </c>
      <c r="D294" s="32" t="s">
        <v>4</v>
      </c>
      <c r="E294" s="33" t="s">
        <v>348</v>
      </c>
      <c r="F294" s="32"/>
      <c r="G294" s="50">
        <f>G295</f>
        <v>12309.6</v>
      </c>
      <c r="H294" s="50">
        <f t="shared" ref="H294:J295" si="44">H295</f>
        <v>12802</v>
      </c>
      <c r="I294" s="50">
        <f t="shared" si="44"/>
        <v>12001.9</v>
      </c>
      <c r="J294" s="50">
        <f t="shared" si="44"/>
        <v>12161.9</v>
      </c>
    </row>
    <row r="295" spans="1:191" ht="31.2" hidden="1" x14ac:dyDescent="0.3">
      <c r="A295" s="22" t="s">
        <v>349</v>
      </c>
      <c r="B295" s="55">
        <v>813</v>
      </c>
      <c r="C295" s="59" t="s">
        <v>21</v>
      </c>
      <c r="D295" s="32" t="s">
        <v>4</v>
      </c>
      <c r="E295" s="33" t="s">
        <v>350</v>
      </c>
      <c r="F295" s="32"/>
      <c r="G295" s="50">
        <f>G296</f>
        <v>12309.6</v>
      </c>
      <c r="H295" s="50">
        <f t="shared" si="44"/>
        <v>12802</v>
      </c>
      <c r="I295" s="50">
        <f t="shared" si="44"/>
        <v>12001.9</v>
      </c>
      <c r="J295" s="50">
        <f t="shared" si="44"/>
        <v>12161.9</v>
      </c>
    </row>
    <row r="296" spans="1:191" ht="15.6" hidden="1" x14ac:dyDescent="0.3">
      <c r="A296" s="22" t="s">
        <v>297</v>
      </c>
      <c r="B296" s="55">
        <v>813</v>
      </c>
      <c r="C296" s="59" t="s">
        <v>21</v>
      </c>
      <c r="D296" s="32" t="s">
        <v>4</v>
      </c>
      <c r="E296" s="62" t="s">
        <v>351</v>
      </c>
      <c r="F296" s="59"/>
      <c r="G296" s="51">
        <f>G297</f>
        <v>12309.6</v>
      </c>
      <c r="H296" s="51">
        <f>H297</f>
        <v>12802</v>
      </c>
      <c r="I296" s="50">
        <f>I297</f>
        <v>12001.9</v>
      </c>
      <c r="J296" s="50">
        <f>J297</f>
        <v>12161.9</v>
      </c>
    </row>
    <row r="297" spans="1:191" ht="31.2" hidden="1" x14ac:dyDescent="0.3">
      <c r="A297" s="22" t="s">
        <v>44</v>
      </c>
      <c r="B297" s="55">
        <v>813</v>
      </c>
      <c r="C297" s="59" t="s">
        <v>21</v>
      </c>
      <c r="D297" s="32" t="s">
        <v>4</v>
      </c>
      <c r="E297" s="62" t="s">
        <v>351</v>
      </c>
      <c r="F297" s="59">
        <v>600</v>
      </c>
      <c r="G297" s="51">
        <v>12309.6</v>
      </c>
      <c r="H297" s="51">
        <v>12802</v>
      </c>
      <c r="I297" s="50">
        <f>ROUND(G297*0.975,1)</f>
        <v>12001.9</v>
      </c>
      <c r="J297" s="50">
        <f>ROUND(H297*0.95,1)</f>
        <v>12161.9</v>
      </c>
    </row>
    <row r="298" spans="1:191" ht="15.6" hidden="1" x14ac:dyDescent="0.3">
      <c r="A298" s="22" t="s">
        <v>31</v>
      </c>
      <c r="B298" s="36">
        <v>813</v>
      </c>
      <c r="C298" s="32" t="s">
        <v>21</v>
      </c>
      <c r="D298" s="32" t="s">
        <v>6</v>
      </c>
      <c r="E298" s="33"/>
      <c r="F298" s="32"/>
      <c r="G298" s="50">
        <f>G299+G314+G318+G322</f>
        <v>593037.79999999993</v>
      </c>
      <c r="H298" s="50">
        <f>H299+H314+H318+H322</f>
        <v>600559.9</v>
      </c>
      <c r="I298" s="50">
        <f>I299+I314+I318+I322</f>
        <v>588238.69999999995</v>
      </c>
      <c r="J298" s="50">
        <f>J299+J314+J318+J322</f>
        <v>590585.70000000007</v>
      </c>
    </row>
    <row r="299" spans="1:191" ht="31.2" hidden="1" x14ac:dyDescent="0.3">
      <c r="A299" s="22" t="s">
        <v>209</v>
      </c>
      <c r="B299" s="36">
        <v>813</v>
      </c>
      <c r="C299" s="32" t="s">
        <v>21</v>
      </c>
      <c r="D299" s="32" t="s">
        <v>6</v>
      </c>
      <c r="E299" s="33" t="s">
        <v>131</v>
      </c>
      <c r="F299" s="32"/>
      <c r="G299" s="50">
        <f>G300</f>
        <v>572323.6</v>
      </c>
      <c r="H299" s="50">
        <f>H300</f>
        <v>574109.4</v>
      </c>
      <c r="I299" s="50">
        <f>I300</f>
        <v>568042.4</v>
      </c>
      <c r="J299" s="50">
        <f>J300</f>
        <v>565457.70000000007</v>
      </c>
    </row>
    <row r="300" spans="1:191" ht="15.6" hidden="1" x14ac:dyDescent="0.3">
      <c r="A300" s="22" t="s">
        <v>291</v>
      </c>
      <c r="B300" s="36">
        <v>813</v>
      </c>
      <c r="C300" s="32" t="s">
        <v>21</v>
      </c>
      <c r="D300" s="32" t="s">
        <v>6</v>
      </c>
      <c r="E300" s="33" t="s">
        <v>289</v>
      </c>
      <c r="F300" s="32"/>
      <c r="G300" s="50">
        <f>G301+G308+G311</f>
        <v>572323.6</v>
      </c>
      <c r="H300" s="50">
        <f>H301+H308+H311</f>
        <v>574109.4</v>
      </c>
      <c r="I300" s="50">
        <f>I301+I308+I311</f>
        <v>568042.4</v>
      </c>
      <c r="J300" s="50">
        <f>J301+J308+J311</f>
        <v>565457.70000000007</v>
      </c>
    </row>
    <row r="301" spans="1:191" ht="15.6" hidden="1" x14ac:dyDescent="0.3">
      <c r="A301" s="22" t="s">
        <v>82</v>
      </c>
      <c r="B301" s="36">
        <v>813</v>
      </c>
      <c r="C301" s="32" t="s">
        <v>21</v>
      </c>
      <c r="D301" s="32" t="s">
        <v>6</v>
      </c>
      <c r="E301" s="33" t="s">
        <v>352</v>
      </c>
      <c r="F301" s="32"/>
      <c r="G301" s="50">
        <f>G302+G304+G306</f>
        <v>171248.1</v>
      </c>
      <c r="H301" s="50">
        <f>H302+H304+H306</f>
        <v>173033.90000000002</v>
      </c>
      <c r="I301" s="50">
        <f>I302+I304+I306</f>
        <v>166966.9</v>
      </c>
      <c r="J301" s="50">
        <f>J302+J304+J306</f>
        <v>164382.20000000001</v>
      </c>
    </row>
    <row r="302" spans="1:191" ht="31.2" hidden="1" x14ac:dyDescent="0.3">
      <c r="A302" s="22" t="s">
        <v>60</v>
      </c>
      <c r="B302" s="36">
        <v>813</v>
      </c>
      <c r="C302" s="32" t="s">
        <v>21</v>
      </c>
      <c r="D302" s="32" t="s">
        <v>6</v>
      </c>
      <c r="E302" s="33" t="s">
        <v>353</v>
      </c>
      <c r="F302" s="32"/>
      <c r="G302" s="50">
        <f>G303</f>
        <v>139522.70000000001</v>
      </c>
      <c r="H302" s="50">
        <f>H303</f>
        <v>141107.90000000002</v>
      </c>
      <c r="I302" s="50">
        <f>I303</f>
        <v>136034.6</v>
      </c>
      <c r="J302" s="50">
        <f>J303</f>
        <v>134052.5</v>
      </c>
    </row>
    <row r="303" spans="1:191" ht="31.2" hidden="1" x14ac:dyDescent="0.3">
      <c r="A303" s="22" t="s">
        <v>44</v>
      </c>
      <c r="B303" s="36">
        <v>813</v>
      </c>
      <c r="C303" s="32" t="s">
        <v>21</v>
      </c>
      <c r="D303" s="32" t="s">
        <v>6</v>
      </c>
      <c r="E303" s="33" t="s">
        <v>353</v>
      </c>
      <c r="F303" s="32">
        <v>600</v>
      </c>
      <c r="G303" s="50">
        <f>172854.1+19108.2-G305-G307-G317-G321-G325</f>
        <v>139522.70000000001</v>
      </c>
      <c r="H303" s="50">
        <f>174643.7+24840.7-H305-H307-H317-H321-H325</f>
        <v>141107.90000000002</v>
      </c>
      <c r="I303" s="50">
        <f>ROUND(G303*0.975,1)</f>
        <v>136034.6</v>
      </c>
      <c r="J303" s="50">
        <f>ROUND(H303*0.95,1)</f>
        <v>134052.5</v>
      </c>
      <c r="K303" s="50"/>
    </row>
    <row r="304" spans="1:191" customFormat="1" ht="46.8" hidden="1" x14ac:dyDescent="0.3">
      <c r="A304" s="22" t="s">
        <v>211</v>
      </c>
      <c r="B304" s="36">
        <v>813</v>
      </c>
      <c r="C304" s="32" t="s">
        <v>21</v>
      </c>
      <c r="D304" s="32" t="s">
        <v>6</v>
      </c>
      <c r="E304" s="33" t="s">
        <v>354</v>
      </c>
      <c r="F304" s="32"/>
      <c r="G304" s="50">
        <f>G305</f>
        <v>30000</v>
      </c>
      <c r="H304" s="50">
        <f>H305</f>
        <v>30000</v>
      </c>
      <c r="I304" s="50">
        <f>I305</f>
        <v>29250</v>
      </c>
      <c r="J304" s="50">
        <f>J305</f>
        <v>28500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</row>
    <row r="305" spans="1:191" customFormat="1" ht="31.2" hidden="1" x14ac:dyDescent="0.3">
      <c r="A305" s="22" t="s">
        <v>44</v>
      </c>
      <c r="B305" s="36">
        <v>813</v>
      </c>
      <c r="C305" s="32" t="s">
        <v>21</v>
      </c>
      <c r="D305" s="32" t="s">
        <v>6</v>
      </c>
      <c r="E305" s="33" t="s">
        <v>354</v>
      </c>
      <c r="F305" s="32">
        <v>600</v>
      </c>
      <c r="G305" s="50">
        <v>30000</v>
      </c>
      <c r="H305" s="50">
        <v>30000</v>
      </c>
      <c r="I305" s="50">
        <f>ROUND(G305*0.975,1)</f>
        <v>29250</v>
      </c>
      <c r="J305" s="50">
        <f>ROUND(H305*0.95,1)</f>
        <v>28500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</row>
    <row r="306" spans="1:191" customFormat="1" ht="46.8" hidden="1" x14ac:dyDescent="0.3">
      <c r="A306" s="22" t="s">
        <v>212</v>
      </c>
      <c r="B306" s="36">
        <v>813</v>
      </c>
      <c r="C306" s="32" t="s">
        <v>21</v>
      </c>
      <c r="D306" s="32" t="s">
        <v>6</v>
      </c>
      <c r="E306" s="33" t="s">
        <v>354</v>
      </c>
      <c r="F306" s="32"/>
      <c r="G306" s="50">
        <f>G307</f>
        <v>1725.4</v>
      </c>
      <c r="H306" s="50">
        <f>H307</f>
        <v>1926</v>
      </c>
      <c r="I306" s="50">
        <f>I307</f>
        <v>1682.3</v>
      </c>
      <c r="J306" s="50">
        <f>J307</f>
        <v>1829.7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</row>
    <row r="307" spans="1:191" customFormat="1" ht="31.2" hidden="1" x14ac:dyDescent="0.3">
      <c r="A307" s="22" t="s">
        <v>44</v>
      </c>
      <c r="B307" s="36">
        <v>813</v>
      </c>
      <c r="C307" s="32" t="s">
        <v>21</v>
      </c>
      <c r="D307" s="32" t="s">
        <v>6</v>
      </c>
      <c r="E307" s="33" t="s">
        <v>354</v>
      </c>
      <c r="F307" s="32">
        <v>600</v>
      </c>
      <c r="G307" s="50">
        <v>1725.4</v>
      </c>
      <c r="H307" s="50">
        <v>1926</v>
      </c>
      <c r="I307" s="61">
        <f>ROUND(G307*0.975,1)</f>
        <v>1682.3</v>
      </c>
      <c r="J307" s="52">
        <f>ROUND(H307*0.95,1)</f>
        <v>1829.7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</row>
    <row r="308" spans="1:191" ht="109.2" hidden="1" x14ac:dyDescent="0.3">
      <c r="A308" s="22" t="s">
        <v>83</v>
      </c>
      <c r="B308" s="36">
        <v>813</v>
      </c>
      <c r="C308" s="32" t="s">
        <v>21</v>
      </c>
      <c r="D308" s="32" t="s">
        <v>6</v>
      </c>
      <c r="E308" s="33" t="s">
        <v>136</v>
      </c>
      <c r="F308" s="32"/>
      <c r="G308" s="50">
        <f>G310</f>
        <v>372413.1</v>
      </c>
      <c r="H308" s="50">
        <f>H310</f>
        <v>372413.1</v>
      </c>
      <c r="I308" s="50">
        <f>I310</f>
        <v>372413.1</v>
      </c>
      <c r="J308" s="50">
        <f>J310</f>
        <v>372413.1</v>
      </c>
    </row>
    <row r="309" spans="1:191" ht="93.6" hidden="1" x14ac:dyDescent="0.3">
      <c r="A309" s="22" t="s">
        <v>213</v>
      </c>
      <c r="B309" s="36">
        <v>813</v>
      </c>
      <c r="C309" s="32" t="s">
        <v>21</v>
      </c>
      <c r="D309" s="32" t="s">
        <v>6</v>
      </c>
      <c r="E309" s="33" t="s">
        <v>137</v>
      </c>
      <c r="F309" s="32"/>
      <c r="G309" s="50">
        <f>G310</f>
        <v>372413.1</v>
      </c>
      <c r="H309" s="50">
        <f>H310</f>
        <v>372413.1</v>
      </c>
      <c r="I309" s="50">
        <f>I310</f>
        <v>372413.1</v>
      </c>
      <c r="J309" s="50">
        <f>J310</f>
        <v>372413.1</v>
      </c>
    </row>
    <row r="310" spans="1:191" ht="31.2" hidden="1" x14ac:dyDescent="0.3">
      <c r="A310" s="22" t="s">
        <v>44</v>
      </c>
      <c r="B310" s="36">
        <v>813</v>
      </c>
      <c r="C310" s="32" t="s">
        <v>21</v>
      </c>
      <c r="D310" s="32" t="s">
        <v>6</v>
      </c>
      <c r="E310" s="33" t="s">
        <v>137</v>
      </c>
      <c r="F310" s="32">
        <v>600</v>
      </c>
      <c r="G310" s="50">
        <v>372413.1</v>
      </c>
      <c r="H310" s="50">
        <v>372413.1</v>
      </c>
      <c r="I310" s="50">
        <f>G310</f>
        <v>372413.1</v>
      </c>
      <c r="J310" s="50">
        <f>H310</f>
        <v>372413.1</v>
      </c>
    </row>
    <row r="311" spans="1:191" ht="46.8" hidden="1" x14ac:dyDescent="0.3">
      <c r="A311" s="22" t="s">
        <v>356</v>
      </c>
      <c r="B311" s="36">
        <v>813</v>
      </c>
      <c r="C311" s="39" t="s">
        <v>21</v>
      </c>
      <c r="D311" s="39" t="s">
        <v>6</v>
      </c>
      <c r="E311" s="37" t="s">
        <v>355</v>
      </c>
      <c r="F311" s="32"/>
      <c r="G311" s="50">
        <f t="shared" ref="G311:J312" si="45">G312</f>
        <v>28662.400000000001</v>
      </c>
      <c r="H311" s="50">
        <f t="shared" si="45"/>
        <v>28662.400000000001</v>
      </c>
      <c r="I311" s="50">
        <f t="shared" si="45"/>
        <v>28662.400000000001</v>
      </c>
      <c r="J311" s="50">
        <f t="shared" si="45"/>
        <v>28662.400000000001</v>
      </c>
    </row>
    <row r="312" spans="1:191" ht="62.4" hidden="1" x14ac:dyDescent="0.3">
      <c r="A312" s="22" t="s">
        <v>245</v>
      </c>
      <c r="B312" s="36">
        <v>813</v>
      </c>
      <c r="C312" s="39" t="s">
        <v>21</v>
      </c>
      <c r="D312" s="39" t="s">
        <v>6</v>
      </c>
      <c r="E312" s="37" t="s">
        <v>246</v>
      </c>
      <c r="F312" s="33"/>
      <c r="G312" s="50">
        <f t="shared" si="45"/>
        <v>28662.400000000001</v>
      </c>
      <c r="H312" s="50">
        <f t="shared" si="45"/>
        <v>28662.400000000001</v>
      </c>
      <c r="I312" s="50">
        <f t="shared" si="45"/>
        <v>28662.400000000001</v>
      </c>
      <c r="J312" s="50">
        <f t="shared" si="45"/>
        <v>28662.400000000001</v>
      </c>
    </row>
    <row r="313" spans="1:191" ht="31.2" hidden="1" x14ac:dyDescent="0.3">
      <c r="A313" s="22" t="s">
        <v>44</v>
      </c>
      <c r="B313" s="36">
        <v>813</v>
      </c>
      <c r="C313" s="39" t="s">
        <v>21</v>
      </c>
      <c r="D313" s="39" t="s">
        <v>6</v>
      </c>
      <c r="E313" s="37" t="s">
        <v>246</v>
      </c>
      <c r="F313" s="33">
        <v>600</v>
      </c>
      <c r="G313" s="50">
        <v>28662.400000000001</v>
      </c>
      <c r="H313" s="50">
        <v>28662.400000000001</v>
      </c>
      <c r="I313" s="50">
        <f>G313</f>
        <v>28662.400000000001</v>
      </c>
      <c r="J313" s="50">
        <f>H313</f>
        <v>28662.400000000001</v>
      </c>
    </row>
    <row r="314" spans="1:191" ht="46.8" hidden="1" x14ac:dyDescent="0.3">
      <c r="A314" s="81" t="s">
        <v>339</v>
      </c>
      <c r="B314" s="36">
        <v>813</v>
      </c>
      <c r="C314" s="32" t="s">
        <v>21</v>
      </c>
      <c r="D314" s="32" t="s">
        <v>6</v>
      </c>
      <c r="E314" s="33" t="s">
        <v>340</v>
      </c>
      <c r="F314" s="32"/>
      <c r="G314" s="50">
        <f>G315</f>
        <v>11</v>
      </c>
      <c r="H314" s="50">
        <f t="shared" ref="H314:J315" si="46">H315</f>
        <v>11</v>
      </c>
      <c r="I314" s="50">
        <f t="shared" si="46"/>
        <v>10.7</v>
      </c>
      <c r="J314" s="50">
        <f t="shared" si="46"/>
        <v>10.5</v>
      </c>
    </row>
    <row r="315" spans="1:191" ht="46.8" hidden="1" x14ac:dyDescent="0.3">
      <c r="A315" s="81" t="s">
        <v>341</v>
      </c>
      <c r="B315" s="36">
        <v>813</v>
      </c>
      <c r="C315" s="32" t="s">
        <v>21</v>
      </c>
      <c r="D315" s="32" t="s">
        <v>6</v>
      </c>
      <c r="E315" s="33" t="s">
        <v>342</v>
      </c>
      <c r="F315" s="32"/>
      <c r="G315" s="50">
        <f>G316</f>
        <v>11</v>
      </c>
      <c r="H315" s="50">
        <f t="shared" si="46"/>
        <v>11</v>
      </c>
      <c r="I315" s="50">
        <f t="shared" si="46"/>
        <v>10.7</v>
      </c>
      <c r="J315" s="50">
        <f t="shared" si="46"/>
        <v>10.5</v>
      </c>
    </row>
    <row r="316" spans="1:191" ht="15.6" hidden="1" x14ac:dyDescent="0.3">
      <c r="A316" s="81" t="s">
        <v>297</v>
      </c>
      <c r="B316" s="36">
        <v>813</v>
      </c>
      <c r="C316" s="32" t="s">
        <v>21</v>
      </c>
      <c r="D316" s="32" t="s">
        <v>6</v>
      </c>
      <c r="E316" s="33" t="s">
        <v>134</v>
      </c>
      <c r="F316" s="32"/>
      <c r="G316" s="50">
        <f>G317</f>
        <v>11</v>
      </c>
      <c r="H316" s="50">
        <f>H317</f>
        <v>11</v>
      </c>
      <c r="I316" s="50">
        <f>I317</f>
        <v>10.7</v>
      </c>
      <c r="J316" s="50">
        <f>J317</f>
        <v>10.5</v>
      </c>
    </row>
    <row r="317" spans="1:191" ht="31.2" hidden="1" x14ac:dyDescent="0.3">
      <c r="A317" s="22" t="s">
        <v>44</v>
      </c>
      <c r="B317" s="36">
        <v>813</v>
      </c>
      <c r="C317" s="32" t="s">
        <v>21</v>
      </c>
      <c r="D317" s="32" t="s">
        <v>6</v>
      </c>
      <c r="E317" s="33" t="s">
        <v>134</v>
      </c>
      <c r="F317" s="32">
        <v>600</v>
      </c>
      <c r="G317" s="50">
        <v>11</v>
      </c>
      <c r="H317" s="50">
        <v>11</v>
      </c>
      <c r="I317" s="50">
        <f>ROUND(G317*0.975,1)</f>
        <v>10.7</v>
      </c>
      <c r="J317" s="50">
        <f>ROUND(H317*0.95,1)</f>
        <v>10.5</v>
      </c>
    </row>
    <row r="318" spans="1:191" ht="31.2" hidden="1" x14ac:dyDescent="0.3">
      <c r="A318" s="80" t="s">
        <v>357</v>
      </c>
      <c r="B318" s="36">
        <v>813</v>
      </c>
      <c r="C318" s="32" t="s">
        <v>21</v>
      </c>
      <c r="D318" s="32" t="s">
        <v>6</v>
      </c>
      <c r="E318" s="33" t="s">
        <v>344</v>
      </c>
      <c r="F318" s="32"/>
      <c r="G318" s="50">
        <f>G319</f>
        <v>1500</v>
      </c>
      <c r="H318" s="50">
        <f t="shared" ref="H318:J319" si="47">H319</f>
        <v>1500</v>
      </c>
      <c r="I318" s="50">
        <f t="shared" si="47"/>
        <v>1462.5</v>
      </c>
      <c r="J318" s="50">
        <f t="shared" si="47"/>
        <v>1425</v>
      </c>
    </row>
    <row r="319" spans="1:191" ht="31.2" hidden="1" x14ac:dyDescent="0.3">
      <c r="A319" s="80" t="s">
        <v>345</v>
      </c>
      <c r="B319" s="36">
        <v>813</v>
      </c>
      <c r="C319" s="32" t="s">
        <v>21</v>
      </c>
      <c r="D319" s="32" t="s">
        <v>6</v>
      </c>
      <c r="E319" s="33" t="s">
        <v>346</v>
      </c>
      <c r="F319" s="32"/>
      <c r="G319" s="50">
        <f>G320</f>
        <v>1500</v>
      </c>
      <c r="H319" s="50">
        <f t="shared" si="47"/>
        <v>1500</v>
      </c>
      <c r="I319" s="50">
        <f t="shared" si="47"/>
        <v>1462.5</v>
      </c>
      <c r="J319" s="50">
        <f t="shared" si="47"/>
        <v>1425</v>
      </c>
    </row>
    <row r="320" spans="1:191" ht="15.6" hidden="1" x14ac:dyDescent="0.3">
      <c r="A320" s="80" t="s">
        <v>297</v>
      </c>
      <c r="B320" s="36">
        <v>813</v>
      </c>
      <c r="C320" s="32" t="s">
        <v>21</v>
      </c>
      <c r="D320" s="32" t="s">
        <v>6</v>
      </c>
      <c r="E320" s="33" t="s">
        <v>135</v>
      </c>
      <c r="F320" s="32"/>
      <c r="G320" s="50">
        <f>G321</f>
        <v>1500</v>
      </c>
      <c r="H320" s="50">
        <f>H321</f>
        <v>1500</v>
      </c>
      <c r="I320" s="50">
        <f>I321</f>
        <v>1462.5</v>
      </c>
      <c r="J320" s="50">
        <f>J321</f>
        <v>1425</v>
      </c>
    </row>
    <row r="321" spans="1:10" ht="31.2" hidden="1" x14ac:dyDescent="0.3">
      <c r="A321" s="22" t="s">
        <v>44</v>
      </c>
      <c r="B321" s="36">
        <v>813</v>
      </c>
      <c r="C321" s="32" t="s">
        <v>21</v>
      </c>
      <c r="D321" s="32" t="s">
        <v>6</v>
      </c>
      <c r="E321" s="33" t="s">
        <v>135</v>
      </c>
      <c r="F321" s="32">
        <v>600</v>
      </c>
      <c r="G321" s="50">
        <v>1500</v>
      </c>
      <c r="H321" s="50">
        <v>1500</v>
      </c>
      <c r="I321" s="50">
        <f>ROUND(G321*0.975,1)</f>
        <v>1462.5</v>
      </c>
      <c r="J321" s="50">
        <f>ROUND(H321*0.95,1)</f>
        <v>1425</v>
      </c>
    </row>
    <row r="322" spans="1:10" ht="62.4" hidden="1" x14ac:dyDescent="0.3">
      <c r="A322" s="54" t="s">
        <v>347</v>
      </c>
      <c r="B322" s="55">
        <v>813</v>
      </c>
      <c r="C322" s="59" t="s">
        <v>21</v>
      </c>
      <c r="D322" s="32" t="s">
        <v>6</v>
      </c>
      <c r="E322" s="33" t="s">
        <v>348</v>
      </c>
      <c r="F322" s="32"/>
      <c r="G322" s="50">
        <f>G323</f>
        <v>19203.2</v>
      </c>
      <c r="H322" s="50">
        <f t="shared" ref="H322:J323" si="48">H323</f>
        <v>24939.5</v>
      </c>
      <c r="I322" s="50">
        <f t="shared" si="48"/>
        <v>18723.099999999999</v>
      </c>
      <c r="J322" s="50">
        <f t="shared" si="48"/>
        <v>23692.5</v>
      </c>
    </row>
    <row r="323" spans="1:10" ht="31.2" hidden="1" x14ac:dyDescent="0.3">
      <c r="A323" s="22" t="s">
        <v>349</v>
      </c>
      <c r="B323" s="55">
        <v>813</v>
      </c>
      <c r="C323" s="59" t="s">
        <v>21</v>
      </c>
      <c r="D323" s="32" t="s">
        <v>6</v>
      </c>
      <c r="E323" s="33" t="s">
        <v>350</v>
      </c>
      <c r="F323" s="32"/>
      <c r="G323" s="50">
        <f>G324</f>
        <v>19203.2</v>
      </c>
      <c r="H323" s="50">
        <f t="shared" si="48"/>
        <v>24939.5</v>
      </c>
      <c r="I323" s="50">
        <f t="shared" si="48"/>
        <v>18723.099999999999</v>
      </c>
      <c r="J323" s="50">
        <f t="shared" si="48"/>
        <v>23692.5</v>
      </c>
    </row>
    <row r="324" spans="1:10" ht="15.6" hidden="1" x14ac:dyDescent="0.3">
      <c r="A324" s="22" t="s">
        <v>297</v>
      </c>
      <c r="B324" s="55">
        <v>813</v>
      </c>
      <c r="C324" s="59" t="s">
        <v>21</v>
      </c>
      <c r="D324" s="32" t="s">
        <v>6</v>
      </c>
      <c r="E324" s="62" t="s">
        <v>351</v>
      </c>
      <c r="F324" s="59"/>
      <c r="G324" s="51">
        <f>G325</f>
        <v>19203.2</v>
      </c>
      <c r="H324" s="51">
        <f>H325</f>
        <v>24939.5</v>
      </c>
      <c r="I324" s="50">
        <f>I325</f>
        <v>18723.099999999999</v>
      </c>
      <c r="J324" s="50">
        <f>J325</f>
        <v>23692.5</v>
      </c>
    </row>
    <row r="325" spans="1:10" ht="31.2" hidden="1" x14ac:dyDescent="0.3">
      <c r="A325" s="22" t="s">
        <v>44</v>
      </c>
      <c r="B325" s="55">
        <v>813</v>
      </c>
      <c r="C325" s="59" t="s">
        <v>21</v>
      </c>
      <c r="D325" s="32" t="s">
        <v>6</v>
      </c>
      <c r="E325" s="62" t="s">
        <v>351</v>
      </c>
      <c r="F325" s="59">
        <v>600</v>
      </c>
      <c r="G325" s="51">
        <f>95+19108.2</f>
        <v>19203.2</v>
      </c>
      <c r="H325" s="51">
        <f>98.8+24840.7</f>
        <v>24939.5</v>
      </c>
      <c r="I325" s="50">
        <f>ROUND(G325*0.975,1)</f>
        <v>18723.099999999999</v>
      </c>
      <c r="J325" s="50">
        <f>ROUND(H325*0.95,1)</f>
        <v>23692.5</v>
      </c>
    </row>
    <row r="326" spans="1:10" ht="15.6" hidden="1" x14ac:dyDescent="0.3">
      <c r="A326" s="23" t="s">
        <v>90</v>
      </c>
      <c r="B326" s="31">
        <v>813</v>
      </c>
      <c r="C326" s="34" t="s">
        <v>21</v>
      </c>
      <c r="D326" s="32" t="s">
        <v>9</v>
      </c>
      <c r="E326" s="45"/>
      <c r="F326" s="34"/>
      <c r="G326" s="51">
        <f>G327+G334</f>
        <v>47313.4</v>
      </c>
      <c r="H326" s="51">
        <f>H327+H334</f>
        <v>47414.2</v>
      </c>
      <c r="I326" s="51">
        <f>I327+I334</f>
        <v>46130.6</v>
      </c>
      <c r="J326" s="51">
        <f>J327+J334</f>
        <v>45043.5</v>
      </c>
    </row>
    <row r="327" spans="1:10" ht="31.2" hidden="1" x14ac:dyDescent="0.3">
      <c r="A327" s="22" t="s">
        <v>209</v>
      </c>
      <c r="B327" s="36">
        <v>813</v>
      </c>
      <c r="C327" s="32" t="s">
        <v>21</v>
      </c>
      <c r="D327" s="32" t="s">
        <v>9</v>
      </c>
      <c r="E327" s="33" t="s">
        <v>131</v>
      </c>
      <c r="F327" s="32"/>
      <c r="G327" s="50">
        <f>G329</f>
        <v>47213.4</v>
      </c>
      <c r="H327" s="50">
        <f>H329</f>
        <v>47314.2</v>
      </c>
      <c r="I327" s="50">
        <f>I329</f>
        <v>46033.1</v>
      </c>
      <c r="J327" s="50">
        <f>J329</f>
        <v>44948.5</v>
      </c>
    </row>
    <row r="328" spans="1:10" ht="15.6" hidden="1" x14ac:dyDescent="0.3">
      <c r="A328" s="22" t="s">
        <v>358</v>
      </c>
      <c r="B328" s="36">
        <v>813</v>
      </c>
      <c r="C328" s="32" t="s">
        <v>21</v>
      </c>
      <c r="D328" s="32" t="s">
        <v>9</v>
      </c>
      <c r="E328" s="33" t="s">
        <v>359</v>
      </c>
      <c r="F328" s="32"/>
      <c r="G328" s="50">
        <f>G329</f>
        <v>47213.4</v>
      </c>
      <c r="H328" s="50">
        <f>H329</f>
        <v>47314.2</v>
      </c>
      <c r="I328" s="50">
        <f>I329</f>
        <v>46033.1</v>
      </c>
      <c r="J328" s="50">
        <f>J329</f>
        <v>44948.5</v>
      </c>
    </row>
    <row r="329" spans="1:10" ht="31.2" hidden="1" x14ac:dyDescent="0.3">
      <c r="A329" s="22" t="s">
        <v>84</v>
      </c>
      <c r="B329" s="36">
        <v>813</v>
      </c>
      <c r="C329" s="32" t="s">
        <v>21</v>
      </c>
      <c r="D329" s="32" t="s">
        <v>9</v>
      </c>
      <c r="E329" s="33" t="s">
        <v>138</v>
      </c>
      <c r="F329" s="32"/>
      <c r="G329" s="50">
        <f>G330+G332</f>
        <v>47213.4</v>
      </c>
      <c r="H329" s="50">
        <f>H330+H332</f>
        <v>47314.2</v>
      </c>
      <c r="I329" s="50">
        <f>I330+I332</f>
        <v>46033.1</v>
      </c>
      <c r="J329" s="50">
        <f>J330+J332</f>
        <v>44948.5</v>
      </c>
    </row>
    <row r="330" spans="1:10" ht="31.2" hidden="1" x14ac:dyDescent="0.3">
      <c r="A330" s="22" t="s">
        <v>61</v>
      </c>
      <c r="B330" s="36">
        <v>813</v>
      </c>
      <c r="C330" s="32" t="s">
        <v>21</v>
      </c>
      <c r="D330" s="32" t="s">
        <v>9</v>
      </c>
      <c r="E330" s="33" t="s">
        <v>139</v>
      </c>
      <c r="F330" s="32"/>
      <c r="G330" s="50">
        <f>G331</f>
        <v>25213.4</v>
      </c>
      <c r="H330" s="50">
        <f>H331</f>
        <v>25314.199999999997</v>
      </c>
      <c r="I330" s="50">
        <f>I331</f>
        <v>24583.1</v>
      </c>
      <c r="J330" s="50">
        <f>J331</f>
        <v>24048.5</v>
      </c>
    </row>
    <row r="331" spans="1:10" ht="31.2" hidden="1" x14ac:dyDescent="0.3">
      <c r="A331" s="22" t="s">
        <v>44</v>
      </c>
      <c r="B331" s="36">
        <v>813</v>
      </c>
      <c r="C331" s="32" t="s">
        <v>21</v>
      </c>
      <c r="D331" s="32" t="s">
        <v>9</v>
      </c>
      <c r="E331" s="33" t="s">
        <v>139</v>
      </c>
      <c r="F331" s="32">
        <v>600</v>
      </c>
      <c r="G331" s="50">
        <f>47313.4-G333-G337</f>
        <v>25213.4</v>
      </c>
      <c r="H331" s="50">
        <f>47414.2-H333-H337</f>
        <v>25314.199999999997</v>
      </c>
      <c r="I331" s="50">
        <f>ROUND(G331*0.975,1)</f>
        <v>24583.1</v>
      </c>
      <c r="J331" s="50">
        <f>ROUND(H331*0.95,1)</f>
        <v>24048.5</v>
      </c>
    </row>
    <row r="332" spans="1:10" ht="62.4" hidden="1" x14ac:dyDescent="0.3">
      <c r="A332" s="22" t="s">
        <v>214</v>
      </c>
      <c r="B332" s="36">
        <v>813</v>
      </c>
      <c r="C332" s="32" t="s">
        <v>21</v>
      </c>
      <c r="D332" s="32" t="s">
        <v>9</v>
      </c>
      <c r="E332" s="33" t="s">
        <v>215</v>
      </c>
      <c r="F332" s="32"/>
      <c r="G332" s="50">
        <f>G333</f>
        <v>22000</v>
      </c>
      <c r="H332" s="50">
        <f>H333</f>
        <v>22000</v>
      </c>
      <c r="I332" s="50">
        <f>I333</f>
        <v>21450</v>
      </c>
      <c r="J332" s="50">
        <f>J333</f>
        <v>20900</v>
      </c>
    </row>
    <row r="333" spans="1:10" ht="31.2" hidden="1" x14ac:dyDescent="0.3">
      <c r="A333" s="22" t="s">
        <v>44</v>
      </c>
      <c r="B333" s="36">
        <v>813</v>
      </c>
      <c r="C333" s="32" t="s">
        <v>21</v>
      </c>
      <c r="D333" s="32" t="s">
        <v>9</v>
      </c>
      <c r="E333" s="33" t="s">
        <v>215</v>
      </c>
      <c r="F333" s="32">
        <v>600</v>
      </c>
      <c r="G333" s="50">
        <v>22000</v>
      </c>
      <c r="H333" s="50">
        <v>22000</v>
      </c>
      <c r="I333" s="50">
        <f>ROUND(G333*0.975,1)</f>
        <v>21450</v>
      </c>
      <c r="J333" s="50">
        <f>ROUND(H333*0.95,1)</f>
        <v>20900</v>
      </c>
    </row>
    <row r="334" spans="1:10" ht="31.2" hidden="1" x14ac:dyDescent="0.3">
      <c r="A334" s="80" t="s">
        <v>357</v>
      </c>
      <c r="B334" s="36">
        <v>813</v>
      </c>
      <c r="C334" s="32" t="s">
        <v>21</v>
      </c>
      <c r="D334" s="32" t="s">
        <v>9</v>
      </c>
      <c r="E334" s="33" t="s">
        <v>344</v>
      </c>
      <c r="F334" s="32"/>
      <c r="G334" s="50">
        <f t="shared" ref="G334:J336" si="49">G335</f>
        <v>100</v>
      </c>
      <c r="H334" s="50">
        <f t="shared" si="49"/>
        <v>100</v>
      </c>
      <c r="I334" s="50">
        <f t="shared" si="49"/>
        <v>97.5</v>
      </c>
      <c r="J334" s="50">
        <f t="shared" si="49"/>
        <v>95</v>
      </c>
    </row>
    <row r="335" spans="1:10" ht="31.2" hidden="1" x14ac:dyDescent="0.3">
      <c r="A335" s="80" t="s">
        <v>345</v>
      </c>
      <c r="B335" s="36">
        <v>813</v>
      </c>
      <c r="C335" s="32" t="s">
        <v>21</v>
      </c>
      <c r="D335" s="32" t="s">
        <v>9</v>
      </c>
      <c r="E335" s="33" t="s">
        <v>346</v>
      </c>
      <c r="F335" s="32"/>
      <c r="G335" s="50">
        <f t="shared" si="49"/>
        <v>100</v>
      </c>
      <c r="H335" s="50">
        <f t="shared" si="49"/>
        <v>100</v>
      </c>
      <c r="I335" s="50">
        <f t="shared" si="49"/>
        <v>97.5</v>
      </c>
      <c r="J335" s="50">
        <f t="shared" si="49"/>
        <v>95</v>
      </c>
    </row>
    <row r="336" spans="1:10" ht="15.6" hidden="1" x14ac:dyDescent="0.3">
      <c r="A336" s="80" t="s">
        <v>297</v>
      </c>
      <c r="B336" s="36">
        <v>813</v>
      </c>
      <c r="C336" s="32" t="s">
        <v>21</v>
      </c>
      <c r="D336" s="32" t="s">
        <v>9</v>
      </c>
      <c r="E336" s="33" t="s">
        <v>135</v>
      </c>
      <c r="F336" s="32"/>
      <c r="G336" s="50">
        <f t="shared" si="49"/>
        <v>100</v>
      </c>
      <c r="H336" s="50">
        <f t="shared" si="49"/>
        <v>100</v>
      </c>
      <c r="I336" s="50">
        <f t="shared" si="49"/>
        <v>97.5</v>
      </c>
      <c r="J336" s="50">
        <f t="shared" si="49"/>
        <v>95</v>
      </c>
    </row>
    <row r="337" spans="1:10" ht="31.2" hidden="1" x14ac:dyDescent="0.3">
      <c r="A337" s="22" t="s">
        <v>44</v>
      </c>
      <c r="B337" s="36">
        <v>813</v>
      </c>
      <c r="C337" s="32" t="s">
        <v>21</v>
      </c>
      <c r="D337" s="32" t="s">
        <v>9</v>
      </c>
      <c r="E337" s="33" t="s">
        <v>135</v>
      </c>
      <c r="F337" s="32">
        <v>600</v>
      </c>
      <c r="G337" s="50">
        <v>100</v>
      </c>
      <c r="H337" s="50">
        <v>100</v>
      </c>
      <c r="I337" s="50">
        <f>ROUND(G337*0.975,1)</f>
        <v>97.5</v>
      </c>
      <c r="J337" s="50">
        <f>ROUND(H337*0.95,1)</f>
        <v>95</v>
      </c>
    </row>
    <row r="338" spans="1:10" ht="15.6" hidden="1" x14ac:dyDescent="0.3">
      <c r="A338" s="23" t="s">
        <v>32</v>
      </c>
      <c r="B338" s="31">
        <v>813</v>
      </c>
      <c r="C338" s="34" t="s">
        <v>21</v>
      </c>
      <c r="D338" s="34" t="s">
        <v>21</v>
      </c>
      <c r="E338" s="45"/>
      <c r="F338" s="34"/>
      <c r="G338" s="51">
        <f>G342</f>
        <v>1329.7</v>
      </c>
      <c r="H338" s="51">
        <f>H342</f>
        <v>1358.7</v>
      </c>
      <c r="I338" s="50">
        <f>I342</f>
        <v>1296.5</v>
      </c>
      <c r="J338" s="50">
        <f>J342</f>
        <v>1290.8</v>
      </c>
    </row>
    <row r="339" spans="1:10" ht="62.4" hidden="1" x14ac:dyDescent="0.3">
      <c r="A339" s="54" t="s">
        <v>347</v>
      </c>
      <c r="B339" s="55">
        <v>813</v>
      </c>
      <c r="C339" s="59" t="s">
        <v>21</v>
      </c>
      <c r="D339" s="59" t="s">
        <v>21</v>
      </c>
      <c r="E339" s="62" t="s">
        <v>348</v>
      </c>
      <c r="F339" s="59"/>
      <c r="G339" s="51">
        <f t="shared" ref="G339:J341" si="50">G340</f>
        <v>1329.7</v>
      </c>
      <c r="H339" s="51">
        <f t="shared" si="50"/>
        <v>1358.7</v>
      </c>
      <c r="I339" s="51">
        <f t="shared" si="50"/>
        <v>1296.5</v>
      </c>
      <c r="J339" s="51">
        <f t="shared" si="50"/>
        <v>1290.8</v>
      </c>
    </row>
    <row r="340" spans="1:10" ht="31.2" hidden="1" x14ac:dyDescent="0.3">
      <c r="A340" s="80" t="s">
        <v>360</v>
      </c>
      <c r="B340" s="55">
        <v>813</v>
      </c>
      <c r="C340" s="59" t="s">
        <v>21</v>
      </c>
      <c r="D340" s="59" t="s">
        <v>21</v>
      </c>
      <c r="E340" s="62" t="s">
        <v>361</v>
      </c>
      <c r="F340" s="59"/>
      <c r="G340" s="51">
        <f t="shared" si="50"/>
        <v>1329.7</v>
      </c>
      <c r="H340" s="51">
        <f t="shared" si="50"/>
        <v>1358.7</v>
      </c>
      <c r="I340" s="51">
        <f t="shared" si="50"/>
        <v>1296.5</v>
      </c>
      <c r="J340" s="51">
        <f t="shared" si="50"/>
        <v>1290.8</v>
      </c>
    </row>
    <row r="341" spans="1:10" ht="15.6" hidden="1" x14ac:dyDescent="0.3">
      <c r="A341" s="22" t="s">
        <v>297</v>
      </c>
      <c r="B341" s="55">
        <v>813</v>
      </c>
      <c r="C341" s="59" t="s">
        <v>21</v>
      </c>
      <c r="D341" s="59" t="s">
        <v>21</v>
      </c>
      <c r="E341" s="62" t="s">
        <v>362</v>
      </c>
      <c r="F341" s="59"/>
      <c r="G341" s="51">
        <f t="shared" si="50"/>
        <v>1329.7</v>
      </c>
      <c r="H341" s="51">
        <f t="shared" si="50"/>
        <v>1358.7</v>
      </c>
      <c r="I341" s="50">
        <f t="shared" si="50"/>
        <v>1296.5</v>
      </c>
      <c r="J341" s="50">
        <f t="shared" si="50"/>
        <v>1290.8</v>
      </c>
    </row>
    <row r="342" spans="1:10" ht="31.2" hidden="1" x14ac:dyDescent="0.3">
      <c r="A342" s="54" t="s">
        <v>91</v>
      </c>
      <c r="B342" s="55">
        <v>813</v>
      </c>
      <c r="C342" s="59" t="s">
        <v>21</v>
      </c>
      <c r="D342" s="59" t="s">
        <v>21</v>
      </c>
      <c r="E342" s="62" t="s">
        <v>362</v>
      </c>
      <c r="F342" s="59">
        <v>200</v>
      </c>
      <c r="G342" s="51">
        <v>1329.7</v>
      </c>
      <c r="H342" s="51">
        <v>1358.7</v>
      </c>
      <c r="I342" s="50">
        <f>ROUND(G342*0.975,1)</f>
        <v>1296.5</v>
      </c>
      <c r="J342" s="50">
        <f>ROUND(H342*0.95,1)</f>
        <v>1290.8</v>
      </c>
    </row>
    <row r="343" spans="1:10" ht="15.6" hidden="1" x14ac:dyDescent="0.3">
      <c r="A343" s="22" t="s">
        <v>27</v>
      </c>
      <c r="B343" s="31">
        <v>813</v>
      </c>
      <c r="C343" s="32" t="s">
        <v>21</v>
      </c>
      <c r="D343" s="32" t="s">
        <v>20</v>
      </c>
      <c r="E343" s="33"/>
      <c r="F343" s="32"/>
      <c r="G343" s="50">
        <f>G344+G357+G361</f>
        <v>45136.800000000003</v>
      </c>
      <c r="H343" s="50">
        <f>H344+H357+H361</f>
        <v>45166.3</v>
      </c>
      <c r="I343" s="50">
        <f>I344+I357+I361</f>
        <v>44136</v>
      </c>
      <c r="J343" s="50">
        <f>J344+J357+J361</f>
        <v>43163.500000000007</v>
      </c>
    </row>
    <row r="344" spans="1:10" ht="31.2" hidden="1" x14ac:dyDescent="0.3">
      <c r="A344" s="22" t="s">
        <v>209</v>
      </c>
      <c r="B344" s="31">
        <v>813</v>
      </c>
      <c r="C344" s="32" t="s">
        <v>21</v>
      </c>
      <c r="D344" s="32" t="s">
        <v>20</v>
      </c>
      <c r="E344" s="33" t="s">
        <v>131</v>
      </c>
      <c r="F344" s="32"/>
      <c r="G344" s="50">
        <f>G351+G346</f>
        <v>44861.8</v>
      </c>
      <c r="H344" s="50">
        <f>H351+H346</f>
        <v>44891.3</v>
      </c>
      <c r="I344" s="50">
        <f>I351+I346</f>
        <v>43867.9</v>
      </c>
      <c r="J344" s="50">
        <f>J351+J346</f>
        <v>42902.200000000004</v>
      </c>
    </row>
    <row r="345" spans="1:10" ht="15.6" hidden="1" x14ac:dyDescent="0.3">
      <c r="A345" s="22" t="s">
        <v>291</v>
      </c>
      <c r="B345" s="55">
        <v>813</v>
      </c>
      <c r="C345" s="32" t="s">
        <v>21</v>
      </c>
      <c r="D345" s="32" t="s">
        <v>20</v>
      </c>
      <c r="E345" s="33" t="s">
        <v>289</v>
      </c>
      <c r="F345" s="32"/>
      <c r="G345" s="50">
        <f t="shared" ref="G345:J346" si="51">G346</f>
        <v>5108.3</v>
      </c>
      <c r="H345" s="50">
        <f t="shared" si="51"/>
        <v>5108.3</v>
      </c>
      <c r="I345" s="50">
        <f t="shared" si="51"/>
        <v>5108.3</v>
      </c>
      <c r="J345" s="50">
        <f t="shared" si="51"/>
        <v>5108.3</v>
      </c>
    </row>
    <row r="346" spans="1:10" s="12" customFormat="1" ht="109.2" hidden="1" x14ac:dyDescent="0.3">
      <c r="A346" s="22" t="s">
        <v>83</v>
      </c>
      <c r="B346" s="36">
        <v>813</v>
      </c>
      <c r="C346" s="32" t="s">
        <v>21</v>
      </c>
      <c r="D346" s="32" t="s">
        <v>20</v>
      </c>
      <c r="E346" s="33" t="s">
        <v>136</v>
      </c>
      <c r="F346" s="32"/>
      <c r="G346" s="50">
        <f t="shared" si="51"/>
        <v>5108.3</v>
      </c>
      <c r="H346" s="50">
        <f t="shared" si="51"/>
        <v>5108.3</v>
      </c>
      <c r="I346" s="50">
        <f t="shared" si="51"/>
        <v>5108.3</v>
      </c>
      <c r="J346" s="50">
        <f t="shared" si="51"/>
        <v>5108.3</v>
      </c>
    </row>
    <row r="347" spans="1:10" s="12" customFormat="1" ht="46.8" hidden="1" x14ac:dyDescent="0.3">
      <c r="A347" s="22" t="s">
        <v>222</v>
      </c>
      <c r="B347" s="36">
        <v>813</v>
      </c>
      <c r="C347" s="32" t="s">
        <v>21</v>
      </c>
      <c r="D347" s="32" t="s">
        <v>20</v>
      </c>
      <c r="E347" s="33" t="s">
        <v>142</v>
      </c>
      <c r="F347" s="32"/>
      <c r="G347" s="50">
        <f>G348+G349</f>
        <v>5108.3</v>
      </c>
      <c r="H347" s="50">
        <f>H348+H349</f>
        <v>5108.3</v>
      </c>
      <c r="I347" s="50">
        <f>I348+I349</f>
        <v>5108.3</v>
      </c>
      <c r="J347" s="50">
        <f>J348+J349</f>
        <v>5108.3</v>
      </c>
    </row>
    <row r="348" spans="1:10" s="12" customFormat="1" ht="62.4" hidden="1" x14ac:dyDescent="0.3">
      <c r="A348" s="22" t="s">
        <v>42</v>
      </c>
      <c r="B348" s="36">
        <v>813</v>
      </c>
      <c r="C348" s="32" t="s">
        <v>21</v>
      </c>
      <c r="D348" s="32" t="s">
        <v>20</v>
      </c>
      <c r="E348" s="33" t="s">
        <v>142</v>
      </c>
      <c r="F348" s="32">
        <v>100</v>
      </c>
      <c r="G348" s="50">
        <v>4367</v>
      </c>
      <c r="H348" s="50">
        <v>4367</v>
      </c>
      <c r="I348" s="50">
        <f>G348</f>
        <v>4367</v>
      </c>
      <c r="J348" s="50">
        <f>H348</f>
        <v>4367</v>
      </c>
    </row>
    <row r="349" spans="1:10" s="12" customFormat="1" ht="31.2" hidden="1" x14ac:dyDescent="0.3">
      <c r="A349" s="23" t="s">
        <v>91</v>
      </c>
      <c r="B349" s="36">
        <v>813</v>
      </c>
      <c r="C349" s="32" t="s">
        <v>21</v>
      </c>
      <c r="D349" s="32" t="s">
        <v>20</v>
      </c>
      <c r="E349" s="33" t="s">
        <v>142</v>
      </c>
      <c r="F349" s="32">
        <v>200</v>
      </c>
      <c r="G349" s="50">
        <v>741.3</v>
      </c>
      <c r="H349" s="50">
        <v>741.3</v>
      </c>
      <c r="I349" s="50">
        <f>G349</f>
        <v>741.3</v>
      </c>
      <c r="J349" s="50">
        <f>H349</f>
        <v>741.3</v>
      </c>
    </row>
    <row r="350" spans="1:10" s="12" customFormat="1" ht="31.2" hidden="1" x14ac:dyDescent="0.3">
      <c r="A350" s="22" t="s">
        <v>325</v>
      </c>
      <c r="B350" s="55">
        <v>813</v>
      </c>
      <c r="C350" s="32" t="s">
        <v>21</v>
      </c>
      <c r="D350" s="32" t="s">
        <v>20</v>
      </c>
      <c r="E350" s="33" t="s">
        <v>326</v>
      </c>
      <c r="F350" s="32"/>
      <c r="G350" s="50">
        <f t="shared" ref="G350:J351" si="52">G351</f>
        <v>39753.5</v>
      </c>
      <c r="H350" s="50">
        <f t="shared" si="52"/>
        <v>39783</v>
      </c>
      <c r="I350" s="50">
        <f t="shared" si="52"/>
        <v>38759.599999999999</v>
      </c>
      <c r="J350" s="50">
        <f t="shared" si="52"/>
        <v>37793.9</v>
      </c>
    </row>
    <row r="351" spans="1:10" ht="31.2" hidden="1" x14ac:dyDescent="0.3">
      <c r="A351" s="22" t="s">
        <v>85</v>
      </c>
      <c r="B351" s="31">
        <v>813</v>
      </c>
      <c r="C351" s="32" t="s">
        <v>21</v>
      </c>
      <c r="D351" s="32" t="s">
        <v>20</v>
      </c>
      <c r="E351" s="33" t="s">
        <v>140</v>
      </c>
      <c r="F351" s="32"/>
      <c r="G351" s="50">
        <f t="shared" si="52"/>
        <v>39753.5</v>
      </c>
      <c r="H351" s="50">
        <f t="shared" si="52"/>
        <v>39783</v>
      </c>
      <c r="I351" s="50">
        <f t="shared" si="52"/>
        <v>38759.599999999999</v>
      </c>
      <c r="J351" s="50">
        <f t="shared" si="52"/>
        <v>37793.9</v>
      </c>
    </row>
    <row r="352" spans="1:10" ht="31.2" hidden="1" x14ac:dyDescent="0.3">
      <c r="A352" s="22" t="s">
        <v>181</v>
      </c>
      <c r="B352" s="31">
        <v>813</v>
      </c>
      <c r="C352" s="32" t="s">
        <v>21</v>
      </c>
      <c r="D352" s="32" t="s">
        <v>20</v>
      </c>
      <c r="E352" s="33" t="s">
        <v>141</v>
      </c>
      <c r="F352" s="32"/>
      <c r="G352" s="50">
        <f>G353+G354+G355+G356</f>
        <v>39753.5</v>
      </c>
      <c r="H352" s="50">
        <f>H353+H354+H355+H356</f>
        <v>39783</v>
      </c>
      <c r="I352" s="50">
        <f>I353+I354+I355+I356</f>
        <v>38759.599999999999</v>
      </c>
      <c r="J352" s="50">
        <f>J353+J354+J355+J356</f>
        <v>37793.9</v>
      </c>
    </row>
    <row r="353" spans="1:10" ht="62.4" hidden="1" x14ac:dyDescent="0.3">
      <c r="A353" s="23" t="s">
        <v>42</v>
      </c>
      <c r="B353" s="31">
        <v>813</v>
      </c>
      <c r="C353" s="34" t="s">
        <v>21</v>
      </c>
      <c r="D353" s="34" t="s">
        <v>20</v>
      </c>
      <c r="E353" s="33" t="s">
        <v>141</v>
      </c>
      <c r="F353" s="34">
        <v>100</v>
      </c>
      <c r="G353" s="51">
        <v>4693</v>
      </c>
      <c r="H353" s="51">
        <v>4693</v>
      </c>
      <c r="I353" s="50">
        <f>G353</f>
        <v>4693</v>
      </c>
      <c r="J353" s="50">
        <f>H353</f>
        <v>4693</v>
      </c>
    </row>
    <row r="354" spans="1:10" ht="31.2" hidden="1" x14ac:dyDescent="0.3">
      <c r="A354" s="23" t="s">
        <v>91</v>
      </c>
      <c r="B354" s="31">
        <v>813</v>
      </c>
      <c r="C354" s="34" t="s">
        <v>21</v>
      </c>
      <c r="D354" s="34" t="s">
        <v>20</v>
      </c>
      <c r="E354" s="33" t="s">
        <v>141</v>
      </c>
      <c r="F354" s="34">
        <v>200</v>
      </c>
      <c r="G354" s="51">
        <v>7058.5</v>
      </c>
      <c r="H354" s="51">
        <v>7071.9</v>
      </c>
      <c r="I354" s="50">
        <f>ROUND(G354*0.975-I353*0.025,1)</f>
        <v>6764.7</v>
      </c>
      <c r="J354" s="50">
        <f>ROUND(H354*0.95-J353*0.05,1)</f>
        <v>6483.7</v>
      </c>
    </row>
    <row r="355" spans="1:10" ht="31.2" hidden="1" x14ac:dyDescent="0.3">
      <c r="A355" s="22" t="s">
        <v>44</v>
      </c>
      <c r="B355" s="36">
        <v>813</v>
      </c>
      <c r="C355" s="32" t="s">
        <v>21</v>
      </c>
      <c r="D355" s="32" t="s">
        <v>20</v>
      </c>
      <c r="E355" s="33" t="s">
        <v>141</v>
      </c>
      <c r="F355" s="32">
        <v>600</v>
      </c>
      <c r="G355" s="50">
        <v>27974.7</v>
      </c>
      <c r="H355" s="50">
        <v>27990.799999999999</v>
      </c>
      <c r="I355" s="50">
        <f>ROUND(G355*0.975,1)</f>
        <v>27275.3</v>
      </c>
      <c r="J355" s="50">
        <f>ROUND(H355*0.95,1)</f>
        <v>26591.3</v>
      </c>
    </row>
    <row r="356" spans="1:10" ht="15.6" hidden="1" x14ac:dyDescent="0.3">
      <c r="A356" s="23" t="s">
        <v>43</v>
      </c>
      <c r="B356" s="31">
        <v>813</v>
      </c>
      <c r="C356" s="34" t="s">
        <v>21</v>
      </c>
      <c r="D356" s="34" t="s">
        <v>20</v>
      </c>
      <c r="E356" s="33" t="s">
        <v>141</v>
      </c>
      <c r="F356" s="34">
        <v>800</v>
      </c>
      <c r="G356" s="51">
        <v>27.3</v>
      </c>
      <c r="H356" s="51">
        <v>27.3</v>
      </c>
      <c r="I356" s="50">
        <f>ROUND(G356*0.975,1)</f>
        <v>26.6</v>
      </c>
      <c r="J356" s="50">
        <f>ROUND(H356*0.95,1)</f>
        <v>25.9</v>
      </c>
    </row>
    <row r="357" spans="1:10" ht="46.8" hidden="1" x14ac:dyDescent="0.3">
      <c r="A357" s="22" t="s">
        <v>339</v>
      </c>
      <c r="B357" s="32">
        <v>813</v>
      </c>
      <c r="C357" s="32" t="s">
        <v>21</v>
      </c>
      <c r="D357" s="32" t="s">
        <v>20</v>
      </c>
      <c r="E357" s="33" t="s">
        <v>340</v>
      </c>
      <c r="F357" s="32"/>
      <c r="G357" s="51">
        <f>G358</f>
        <v>75</v>
      </c>
      <c r="H357" s="51">
        <f t="shared" ref="H357:J358" si="53">H358</f>
        <v>75</v>
      </c>
      <c r="I357" s="51">
        <f t="shared" si="53"/>
        <v>73.099999999999994</v>
      </c>
      <c r="J357" s="51">
        <f t="shared" si="53"/>
        <v>71.3</v>
      </c>
    </row>
    <row r="358" spans="1:10" ht="46.8" hidden="1" x14ac:dyDescent="0.3">
      <c r="A358" s="81" t="s">
        <v>341</v>
      </c>
      <c r="B358" s="32">
        <v>813</v>
      </c>
      <c r="C358" s="32" t="s">
        <v>21</v>
      </c>
      <c r="D358" s="32" t="s">
        <v>20</v>
      </c>
      <c r="E358" s="33" t="s">
        <v>342</v>
      </c>
      <c r="F358" s="32"/>
      <c r="G358" s="51">
        <f>G359</f>
        <v>75</v>
      </c>
      <c r="H358" s="51">
        <f t="shared" si="53"/>
        <v>75</v>
      </c>
      <c r="I358" s="51">
        <f t="shared" si="53"/>
        <v>73.099999999999994</v>
      </c>
      <c r="J358" s="51">
        <f t="shared" si="53"/>
        <v>71.3</v>
      </c>
    </row>
    <row r="359" spans="1:10" ht="15.6" hidden="1" x14ac:dyDescent="0.3">
      <c r="A359" s="81" t="s">
        <v>297</v>
      </c>
      <c r="B359" s="32">
        <v>813</v>
      </c>
      <c r="C359" s="32" t="s">
        <v>21</v>
      </c>
      <c r="D359" s="32" t="s">
        <v>20</v>
      </c>
      <c r="E359" s="33" t="s">
        <v>134</v>
      </c>
      <c r="F359" s="32"/>
      <c r="G359" s="50">
        <f>G360</f>
        <v>75</v>
      </c>
      <c r="H359" s="50">
        <f>H360</f>
        <v>75</v>
      </c>
      <c r="I359" s="50">
        <f>I360</f>
        <v>73.099999999999994</v>
      </c>
      <c r="J359" s="50">
        <f>J360</f>
        <v>71.3</v>
      </c>
    </row>
    <row r="360" spans="1:10" ht="31.2" hidden="1" x14ac:dyDescent="0.3">
      <c r="A360" s="54" t="s">
        <v>91</v>
      </c>
      <c r="B360" s="32">
        <v>813</v>
      </c>
      <c r="C360" s="32" t="s">
        <v>21</v>
      </c>
      <c r="D360" s="32" t="s">
        <v>20</v>
      </c>
      <c r="E360" s="33" t="s">
        <v>134</v>
      </c>
      <c r="F360" s="32">
        <v>200</v>
      </c>
      <c r="G360" s="50">
        <f>75</f>
        <v>75</v>
      </c>
      <c r="H360" s="50">
        <f>75</f>
        <v>75</v>
      </c>
      <c r="I360" s="50">
        <f>ROUND(G360*0.975,1)</f>
        <v>73.099999999999994</v>
      </c>
      <c r="J360" s="50">
        <f>ROUND(H360*0.95,1)</f>
        <v>71.3</v>
      </c>
    </row>
    <row r="361" spans="1:10" ht="62.4" hidden="1" x14ac:dyDescent="0.3">
      <c r="A361" s="22" t="s">
        <v>363</v>
      </c>
      <c r="B361" s="36">
        <v>813</v>
      </c>
      <c r="C361" s="32" t="s">
        <v>21</v>
      </c>
      <c r="D361" s="32" t="s">
        <v>20</v>
      </c>
      <c r="E361" s="33" t="s">
        <v>364</v>
      </c>
      <c r="F361" s="32"/>
      <c r="G361" s="50">
        <f>G362</f>
        <v>200</v>
      </c>
      <c r="H361" s="50">
        <f t="shared" ref="H361:J362" si="54">H362</f>
        <v>200</v>
      </c>
      <c r="I361" s="50">
        <f t="shared" si="54"/>
        <v>195</v>
      </c>
      <c r="J361" s="50">
        <f t="shared" si="54"/>
        <v>190</v>
      </c>
    </row>
    <row r="362" spans="1:10" ht="31.2" hidden="1" x14ac:dyDescent="0.3">
      <c r="A362" s="81" t="s">
        <v>365</v>
      </c>
      <c r="B362" s="36">
        <v>813</v>
      </c>
      <c r="C362" s="32" t="s">
        <v>21</v>
      </c>
      <c r="D362" s="32" t="s">
        <v>20</v>
      </c>
      <c r="E362" s="33" t="s">
        <v>366</v>
      </c>
      <c r="F362" s="32"/>
      <c r="G362" s="50">
        <f>G363</f>
        <v>200</v>
      </c>
      <c r="H362" s="50">
        <f t="shared" si="54"/>
        <v>200</v>
      </c>
      <c r="I362" s="50">
        <f t="shared" si="54"/>
        <v>195</v>
      </c>
      <c r="J362" s="50">
        <f t="shared" si="54"/>
        <v>190</v>
      </c>
    </row>
    <row r="363" spans="1:10" ht="15.6" hidden="1" x14ac:dyDescent="0.3">
      <c r="A363" s="80" t="s">
        <v>297</v>
      </c>
      <c r="B363" s="36">
        <v>813</v>
      </c>
      <c r="C363" s="32" t="s">
        <v>21</v>
      </c>
      <c r="D363" s="32" t="s">
        <v>20</v>
      </c>
      <c r="E363" s="33" t="s">
        <v>143</v>
      </c>
      <c r="F363" s="32"/>
      <c r="G363" s="50">
        <f>G364</f>
        <v>200</v>
      </c>
      <c r="H363" s="50">
        <f>H364</f>
        <v>200</v>
      </c>
      <c r="I363" s="50">
        <f>I364</f>
        <v>195</v>
      </c>
      <c r="J363" s="50">
        <f>J364</f>
        <v>190</v>
      </c>
    </row>
    <row r="364" spans="1:10" ht="31.2" hidden="1" x14ac:dyDescent="0.3">
      <c r="A364" s="54" t="s">
        <v>91</v>
      </c>
      <c r="B364" s="36">
        <v>813</v>
      </c>
      <c r="C364" s="32" t="s">
        <v>21</v>
      </c>
      <c r="D364" s="32" t="s">
        <v>20</v>
      </c>
      <c r="E364" s="33" t="s">
        <v>143</v>
      </c>
      <c r="F364" s="32">
        <v>200</v>
      </c>
      <c r="G364" s="50">
        <v>200</v>
      </c>
      <c r="H364" s="50">
        <v>200</v>
      </c>
      <c r="I364" s="50">
        <f>ROUND(G364*0.975,1)</f>
        <v>195</v>
      </c>
      <c r="J364" s="50">
        <f>ROUND(H364*0.95,1)</f>
        <v>190</v>
      </c>
    </row>
    <row r="365" spans="1:10" ht="15.6" hidden="1" x14ac:dyDescent="0.3">
      <c r="A365" s="22" t="s">
        <v>165</v>
      </c>
      <c r="B365" s="31">
        <v>813</v>
      </c>
      <c r="C365" s="32" t="s">
        <v>22</v>
      </c>
      <c r="D365" s="32"/>
      <c r="E365" s="33"/>
      <c r="F365" s="32"/>
      <c r="G365" s="50">
        <f t="shared" ref="G365:J366" si="55">G366</f>
        <v>63939.900000000009</v>
      </c>
      <c r="H365" s="50">
        <f t="shared" si="55"/>
        <v>65266.299999999996</v>
      </c>
      <c r="I365" s="50">
        <f t="shared" si="55"/>
        <v>63170.400000000009</v>
      </c>
      <c r="J365" s="50">
        <f t="shared" si="55"/>
        <v>63727.199999999997</v>
      </c>
    </row>
    <row r="366" spans="1:10" ht="15.6" hidden="1" x14ac:dyDescent="0.3">
      <c r="A366" s="22" t="s">
        <v>48</v>
      </c>
      <c r="B366" s="31">
        <v>813</v>
      </c>
      <c r="C366" s="32">
        <v>10</v>
      </c>
      <c r="D366" s="33" t="s">
        <v>13</v>
      </c>
      <c r="E366" s="33"/>
      <c r="F366" s="33"/>
      <c r="G366" s="50">
        <f t="shared" si="55"/>
        <v>63939.900000000009</v>
      </c>
      <c r="H366" s="50">
        <f t="shared" si="55"/>
        <v>65266.299999999996</v>
      </c>
      <c r="I366" s="50">
        <f t="shared" si="55"/>
        <v>63170.400000000009</v>
      </c>
      <c r="J366" s="50">
        <f t="shared" si="55"/>
        <v>63727.199999999997</v>
      </c>
    </row>
    <row r="367" spans="1:10" ht="31.2" hidden="1" x14ac:dyDescent="0.3">
      <c r="A367" s="22" t="s">
        <v>237</v>
      </c>
      <c r="B367" s="55">
        <v>813</v>
      </c>
      <c r="C367" s="32" t="s">
        <v>22</v>
      </c>
      <c r="D367" s="33" t="s">
        <v>13</v>
      </c>
      <c r="E367" s="62" t="s">
        <v>241</v>
      </c>
      <c r="F367" s="33"/>
      <c r="G367" s="50">
        <f>G368+G372</f>
        <v>63939.900000000009</v>
      </c>
      <c r="H367" s="50">
        <f>H368+H372</f>
        <v>65266.299999999996</v>
      </c>
      <c r="I367" s="50">
        <f>I368+I372</f>
        <v>63170.400000000009</v>
      </c>
      <c r="J367" s="50">
        <f>J368+J372</f>
        <v>63727.199999999997</v>
      </c>
    </row>
    <row r="368" spans="1:10" ht="15.6" hidden="1" x14ac:dyDescent="0.3">
      <c r="A368" s="22" t="s">
        <v>238</v>
      </c>
      <c r="B368" s="55">
        <v>813</v>
      </c>
      <c r="C368" s="32" t="s">
        <v>22</v>
      </c>
      <c r="D368" s="33" t="s">
        <v>13</v>
      </c>
      <c r="E368" s="62" t="s">
        <v>242</v>
      </c>
      <c r="F368" s="33"/>
      <c r="G368" s="50">
        <f t="shared" ref="G368:J370" si="56">G369</f>
        <v>8831.7999999999993</v>
      </c>
      <c r="H368" s="50">
        <f t="shared" si="56"/>
        <v>9185.1</v>
      </c>
      <c r="I368" s="50">
        <f t="shared" si="56"/>
        <v>8831.7999999999993</v>
      </c>
      <c r="J368" s="50">
        <f t="shared" si="56"/>
        <v>9185.1</v>
      </c>
    </row>
    <row r="369" spans="1:10" ht="93.6" hidden="1" x14ac:dyDescent="0.3">
      <c r="A369" s="22" t="s">
        <v>239</v>
      </c>
      <c r="B369" s="55">
        <v>813</v>
      </c>
      <c r="C369" s="32" t="s">
        <v>22</v>
      </c>
      <c r="D369" s="33" t="s">
        <v>13</v>
      </c>
      <c r="E369" s="62" t="s">
        <v>243</v>
      </c>
      <c r="F369" s="33"/>
      <c r="G369" s="50">
        <f t="shared" si="56"/>
        <v>8831.7999999999993</v>
      </c>
      <c r="H369" s="50">
        <f t="shared" si="56"/>
        <v>9185.1</v>
      </c>
      <c r="I369" s="50">
        <f t="shared" si="56"/>
        <v>8831.7999999999993</v>
      </c>
      <c r="J369" s="50">
        <f t="shared" si="56"/>
        <v>9185.1</v>
      </c>
    </row>
    <row r="370" spans="1:10" ht="93.6" hidden="1" x14ac:dyDescent="0.3">
      <c r="A370" s="54" t="s">
        <v>240</v>
      </c>
      <c r="B370" s="55">
        <v>813</v>
      </c>
      <c r="C370" s="32" t="s">
        <v>22</v>
      </c>
      <c r="D370" s="33" t="s">
        <v>13</v>
      </c>
      <c r="E370" s="62" t="s">
        <v>244</v>
      </c>
      <c r="F370" s="32"/>
      <c r="G370" s="50">
        <f t="shared" si="56"/>
        <v>8831.7999999999993</v>
      </c>
      <c r="H370" s="50">
        <f t="shared" si="56"/>
        <v>9185.1</v>
      </c>
      <c r="I370" s="50">
        <f t="shared" si="56"/>
        <v>8831.7999999999993</v>
      </c>
      <c r="J370" s="50">
        <f t="shared" si="56"/>
        <v>9185.1</v>
      </c>
    </row>
    <row r="371" spans="1:10" ht="15.6" hidden="1" x14ac:dyDescent="0.3">
      <c r="A371" s="22" t="s">
        <v>46</v>
      </c>
      <c r="B371" s="55">
        <v>813</v>
      </c>
      <c r="C371" s="32" t="s">
        <v>22</v>
      </c>
      <c r="D371" s="33" t="s">
        <v>13</v>
      </c>
      <c r="E371" s="62" t="s">
        <v>244</v>
      </c>
      <c r="F371" s="33" t="s">
        <v>47</v>
      </c>
      <c r="G371" s="50">
        <v>8831.7999999999993</v>
      </c>
      <c r="H371" s="50">
        <v>9185.1</v>
      </c>
      <c r="I371" s="50">
        <f>G371</f>
        <v>8831.7999999999993</v>
      </c>
      <c r="J371" s="50">
        <f>H371</f>
        <v>9185.1</v>
      </c>
    </row>
    <row r="372" spans="1:10" ht="31.2" hidden="1" x14ac:dyDescent="0.3">
      <c r="A372" s="77" t="s">
        <v>263</v>
      </c>
      <c r="B372" s="55">
        <v>813</v>
      </c>
      <c r="C372" s="32">
        <v>10</v>
      </c>
      <c r="D372" s="33" t="s">
        <v>13</v>
      </c>
      <c r="E372" s="62" t="s">
        <v>260</v>
      </c>
      <c r="F372" s="33"/>
      <c r="G372" s="50">
        <f>G373+G376</f>
        <v>55108.100000000006</v>
      </c>
      <c r="H372" s="50">
        <f>H373+H376</f>
        <v>56081.2</v>
      </c>
      <c r="I372" s="50">
        <f>I373+I376</f>
        <v>54338.600000000006</v>
      </c>
      <c r="J372" s="50">
        <f>J373+J376</f>
        <v>54542.1</v>
      </c>
    </row>
    <row r="373" spans="1:10" ht="31.2" hidden="1" x14ac:dyDescent="0.3">
      <c r="A373" s="77" t="s">
        <v>367</v>
      </c>
      <c r="B373" s="55">
        <v>813</v>
      </c>
      <c r="C373" s="32">
        <v>10</v>
      </c>
      <c r="D373" s="33" t="s">
        <v>13</v>
      </c>
      <c r="E373" s="62" t="s">
        <v>368</v>
      </c>
      <c r="F373" s="33"/>
      <c r="G373" s="50">
        <f t="shared" ref="G373:J374" si="57">G374</f>
        <v>30781.9</v>
      </c>
      <c r="H373" s="50">
        <f t="shared" si="57"/>
        <v>30781.9</v>
      </c>
      <c r="I373" s="50">
        <f t="shared" si="57"/>
        <v>30012.400000000001</v>
      </c>
      <c r="J373" s="50">
        <f t="shared" si="57"/>
        <v>29242.799999999999</v>
      </c>
    </row>
    <row r="374" spans="1:10" ht="46.8" hidden="1" x14ac:dyDescent="0.3">
      <c r="A374" s="22" t="s">
        <v>73</v>
      </c>
      <c r="B374" s="31">
        <v>813</v>
      </c>
      <c r="C374" s="32">
        <v>10</v>
      </c>
      <c r="D374" s="33" t="s">
        <v>13</v>
      </c>
      <c r="E374" s="33" t="s">
        <v>144</v>
      </c>
      <c r="F374" s="33"/>
      <c r="G374" s="50">
        <f t="shared" si="57"/>
        <v>30781.9</v>
      </c>
      <c r="H374" s="50">
        <f t="shared" si="57"/>
        <v>30781.9</v>
      </c>
      <c r="I374" s="50">
        <f t="shared" si="57"/>
        <v>30012.400000000001</v>
      </c>
      <c r="J374" s="50">
        <f t="shared" si="57"/>
        <v>29242.799999999999</v>
      </c>
    </row>
    <row r="375" spans="1:10" ht="15.6" hidden="1" x14ac:dyDescent="0.3">
      <c r="A375" s="22" t="s">
        <v>46</v>
      </c>
      <c r="B375" s="31">
        <v>813</v>
      </c>
      <c r="C375" s="32">
        <v>10</v>
      </c>
      <c r="D375" s="33" t="s">
        <v>13</v>
      </c>
      <c r="E375" s="33" t="s">
        <v>144</v>
      </c>
      <c r="F375" s="33" t="s">
        <v>47</v>
      </c>
      <c r="G375" s="50">
        <v>30781.9</v>
      </c>
      <c r="H375" s="50">
        <v>30781.9</v>
      </c>
      <c r="I375" s="50">
        <f>ROUND(G375*0.975,1)</f>
        <v>30012.400000000001</v>
      </c>
      <c r="J375" s="50">
        <f>ROUND(H375*0.95,1)</f>
        <v>29242.799999999999</v>
      </c>
    </row>
    <row r="376" spans="1:10" ht="46.8" hidden="1" x14ac:dyDescent="0.3">
      <c r="A376" s="22" t="s">
        <v>264</v>
      </c>
      <c r="B376" s="55">
        <v>813</v>
      </c>
      <c r="C376" s="32">
        <v>10</v>
      </c>
      <c r="D376" s="33" t="s">
        <v>13</v>
      </c>
      <c r="E376" s="33" t="s">
        <v>261</v>
      </c>
      <c r="F376" s="33"/>
      <c r="G376" s="50">
        <f>G377+G379+G381</f>
        <v>24326.2</v>
      </c>
      <c r="H376" s="50">
        <f>H377+H379+H381</f>
        <v>25299.3</v>
      </c>
      <c r="I376" s="50">
        <f>I377+I379+I381</f>
        <v>24326.2</v>
      </c>
      <c r="J376" s="50">
        <f>J377+J379+J381</f>
        <v>25299.3</v>
      </c>
    </row>
    <row r="377" spans="1:10" ht="72.75" hidden="1" customHeight="1" x14ac:dyDescent="0.3">
      <c r="A377" s="22" t="s">
        <v>216</v>
      </c>
      <c r="B377" s="55">
        <v>813</v>
      </c>
      <c r="C377" s="32">
        <v>10</v>
      </c>
      <c r="D377" s="33" t="s">
        <v>13</v>
      </c>
      <c r="E377" s="33" t="s">
        <v>236</v>
      </c>
      <c r="F377" s="33"/>
      <c r="G377" s="50">
        <f>G378</f>
        <v>5764.1</v>
      </c>
      <c r="H377" s="50">
        <f>H378</f>
        <v>5994.7</v>
      </c>
      <c r="I377" s="50">
        <f>I378</f>
        <v>5764.1</v>
      </c>
      <c r="J377" s="50">
        <f>J378</f>
        <v>5994.7</v>
      </c>
    </row>
    <row r="378" spans="1:10" ht="15.6" hidden="1" x14ac:dyDescent="0.3">
      <c r="A378" s="22" t="s">
        <v>46</v>
      </c>
      <c r="B378" s="55">
        <v>813</v>
      </c>
      <c r="C378" s="32">
        <v>10</v>
      </c>
      <c r="D378" s="33" t="s">
        <v>13</v>
      </c>
      <c r="E378" s="33" t="s">
        <v>236</v>
      </c>
      <c r="F378" s="33" t="s">
        <v>47</v>
      </c>
      <c r="G378" s="50">
        <v>5764.1</v>
      </c>
      <c r="H378" s="50">
        <v>5994.7</v>
      </c>
      <c r="I378" s="50">
        <f>G378</f>
        <v>5764.1</v>
      </c>
      <c r="J378" s="50">
        <f>H378</f>
        <v>5994.7</v>
      </c>
    </row>
    <row r="379" spans="1:10" ht="78" hidden="1" x14ac:dyDescent="0.3">
      <c r="A379" s="22" t="s">
        <v>217</v>
      </c>
      <c r="B379" s="55">
        <v>813</v>
      </c>
      <c r="C379" s="32">
        <v>10</v>
      </c>
      <c r="D379" s="33" t="s">
        <v>13</v>
      </c>
      <c r="E379" s="33" t="s">
        <v>235</v>
      </c>
      <c r="F379" s="33"/>
      <c r="G379" s="50">
        <f>G380</f>
        <v>3766.4</v>
      </c>
      <c r="H379" s="50">
        <f>H380</f>
        <v>3917.1</v>
      </c>
      <c r="I379" s="50">
        <f>I380</f>
        <v>3766.4</v>
      </c>
      <c r="J379" s="50">
        <f>J380</f>
        <v>3917.1</v>
      </c>
    </row>
    <row r="380" spans="1:10" ht="15.6" hidden="1" x14ac:dyDescent="0.3">
      <c r="A380" s="22" t="s">
        <v>46</v>
      </c>
      <c r="B380" s="55">
        <v>813</v>
      </c>
      <c r="C380" s="32">
        <v>10</v>
      </c>
      <c r="D380" s="33" t="s">
        <v>13</v>
      </c>
      <c r="E380" s="33" t="s">
        <v>235</v>
      </c>
      <c r="F380" s="33" t="s">
        <v>47</v>
      </c>
      <c r="G380" s="50">
        <v>3766.4</v>
      </c>
      <c r="H380" s="50">
        <v>3917.1</v>
      </c>
      <c r="I380" s="50">
        <f>G380</f>
        <v>3766.4</v>
      </c>
      <c r="J380" s="50">
        <f>H380</f>
        <v>3917.1</v>
      </c>
    </row>
    <row r="381" spans="1:10" ht="62.4" hidden="1" x14ac:dyDescent="0.3">
      <c r="A381" s="22" t="s">
        <v>218</v>
      </c>
      <c r="B381" s="55">
        <v>813</v>
      </c>
      <c r="C381" s="32">
        <v>10</v>
      </c>
      <c r="D381" s="33" t="s">
        <v>13</v>
      </c>
      <c r="E381" s="33" t="s">
        <v>234</v>
      </c>
      <c r="F381" s="33"/>
      <c r="G381" s="50">
        <f>G382</f>
        <v>14795.7</v>
      </c>
      <c r="H381" s="50">
        <f>H382</f>
        <v>15387.5</v>
      </c>
      <c r="I381" s="50">
        <f>I382</f>
        <v>14795.7</v>
      </c>
      <c r="J381" s="50">
        <f>J382</f>
        <v>15387.5</v>
      </c>
    </row>
    <row r="382" spans="1:10" ht="15.6" hidden="1" x14ac:dyDescent="0.3">
      <c r="A382" s="22" t="s">
        <v>46</v>
      </c>
      <c r="B382" s="55">
        <v>813</v>
      </c>
      <c r="C382" s="32">
        <v>10</v>
      </c>
      <c r="D382" s="33" t="s">
        <v>13</v>
      </c>
      <c r="E382" s="33" t="s">
        <v>234</v>
      </c>
      <c r="F382" s="33" t="s">
        <v>47</v>
      </c>
      <c r="G382" s="50">
        <v>14795.7</v>
      </c>
      <c r="H382" s="50">
        <v>15387.5</v>
      </c>
      <c r="I382" s="50">
        <f>G382</f>
        <v>14795.7</v>
      </c>
      <c r="J382" s="50">
        <f>H382</f>
        <v>15387.5</v>
      </c>
    </row>
    <row r="383" spans="1:10" ht="62.4" hidden="1" x14ac:dyDescent="0.3">
      <c r="A383" s="53" t="s">
        <v>172</v>
      </c>
      <c r="B383" s="29">
        <v>814</v>
      </c>
      <c r="C383" s="30"/>
      <c r="D383" s="30"/>
      <c r="E383" s="43"/>
      <c r="F383" s="30"/>
      <c r="G383" s="49">
        <f>G384+G391+G425</f>
        <v>223596.6</v>
      </c>
      <c r="H383" s="49">
        <f>H384+H391+H425</f>
        <v>225559.4</v>
      </c>
      <c r="I383" s="49">
        <f>I384+I391+I425</f>
        <v>218456.4</v>
      </c>
      <c r="J383" s="49">
        <f>J384+J391+J425</f>
        <v>215180.79999999999</v>
      </c>
    </row>
    <row r="384" spans="1:10" ht="15.6" hidden="1" x14ac:dyDescent="0.3">
      <c r="A384" s="22" t="s">
        <v>110</v>
      </c>
      <c r="B384" s="31">
        <v>814</v>
      </c>
      <c r="C384" s="32" t="s">
        <v>4</v>
      </c>
      <c r="D384" s="32"/>
      <c r="E384" s="33"/>
      <c r="F384" s="32"/>
      <c r="G384" s="50">
        <f>G385</f>
        <v>710</v>
      </c>
      <c r="H384" s="50">
        <f t="shared" ref="G384:J385" si="58">H385</f>
        <v>710</v>
      </c>
      <c r="I384" s="50">
        <f t="shared" si="58"/>
        <v>710</v>
      </c>
      <c r="J384" s="50">
        <f t="shared" si="58"/>
        <v>710</v>
      </c>
    </row>
    <row r="385" spans="1:10" ht="31.2" hidden="1" x14ac:dyDescent="0.3">
      <c r="A385" s="22" t="s">
        <v>14</v>
      </c>
      <c r="B385" s="36">
        <v>814</v>
      </c>
      <c r="C385" s="32" t="s">
        <v>4</v>
      </c>
      <c r="D385" s="32" t="s">
        <v>13</v>
      </c>
      <c r="E385" s="33"/>
      <c r="F385" s="32"/>
      <c r="G385" s="50">
        <f t="shared" si="58"/>
        <v>710</v>
      </c>
      <c r="H385" s="50">
        <f t="shared" si="58"/>
        <v>710</v>
      </c>
      <c r="I385" s="50">
        <f t="shared" si="58"/>
        <v>710</v>
      </c>
      <c r="J385" s="50">
        <f t="shared" si="58"/>
        <v>710</v>
      </c>
    </row>
    <row r="386" spans="1:10" ht="15.6" hidden="1" x14ac:dyDescent="0.3">
      <c r="A386" s="22" t="s">
        <v>80</v>
      </c>
      <c r="B386" s="36">
        <v>814</v>
      </c>
      <c r="C386" s="32" t="s">
        <v>4</v>
      </c>
      <c r="D386" s="32" t="s">
        <v>13</v>
      </c>
      <c r="E386" s="33" t="s">
        <v>98</v>
      </c>
      <c r="F386" s="32"/>
      <c r="G386" s="50">
        <f>G387+G389</f>
        <v>710</v>
      </c>
      <c r="H386" s="50">
        <f>H387+H389</f>
        <v>710</v>
      </c>
      <c r="I386" s="50">
        <f>I387+I389</f>
        <v>710</v>
      </c>
      <c r="J386" s="50">
        <f>J387+J389</f>
        <v>710</v>
      </c>
    </row>
    <row r="387" spans="1:10" ht="15.6" hidden="1" x14ac:dyDescent="0.3">
      <c r="A387" s="22" t="s">
        <v>10</v>
      </c>
      <c r="B387" s="31">
        <v>814</v>
      </c>
      <c r="C387" s="32" t="s">
        <v>4</v>
      </c>
      <c r="D387" s="32" t="s">
        <v>13</v>
      </c>
      <c r="E387" s="33" t="s">
        <v>100</v>
      </c>
      <c r="F387" s="32"/>
      <c r="G387" s="50">
        <f>G388</f>
        <v>346.7</v>
      </c>
      <c r="H387" s="50">
        <f>H388</f>
        <v>346.7</v>
      </c>
      <c r="I387" s="50">
        <f>I388</f>
        <v>346.7</v>
      </c>
      <c r="J387" s="50">
        <f>J388</f>
        <v>346.7</v>
      </c>
    </row>
    <row r="388" spans="1:10" ht="62.4" hidden="1" x14ac:dyDescent="0.3">
      <c r="A388" s="22" t="s">
        <v>42</v>
      </c>
      <c r="B388" s="31">
        <v>814</v>
      </c>
      <c r="C388" s="32" t="s">
        <v>4</v>
      </c>
      <c r="D388" s="32" t="s">
        <v>13</v>
      </c>
      <c r="E388" s="33" t="s">
        <v>100</v>
      </c>
      <c r="F388" s="32">
        <v>100</v>
      </c>
      <c r="G388" s="50">
        <v>346.7</v>
      </c>
      <c r="H388" s="50">
        <v>346.7</v>
      </c>
      <c r="I388" s="50">
        <f>G388</f>
        <v>346.7</v>
      </c>
      <c r="J388" s="50">
        <f>H388</f>
        <v>346.7</v>
      </c>
    </row>
    <row r="389" spans="1:10" s="12" customFormat="1" ht="31.2" hidden="1" x14ac:dyDescent="0.3">
      <c r="A389" s="22" t="s">
        <v>219</v>
      </c>
      <c r="B389" s="36">
        <v>814</v>
      </c>
      <c r="C389" s="32" t="s">
        <v>4</v>
      </c>
      <c r="D389" s="32" t="s">
        <v>13</v>
      </c>
      <c r="E389" s="33" t="s">
        <v>228</v>
      </c>
      <c r="F389" s="32"/>
      <c r="G389" s="50">
        <f>G390</f>
        <v>363.3</v>
      </c>
      <c r="H389" s="50">
        <f>H390</f>
        <v>363.3</v>
      </c>
      <c r="I389" s="50">
        <f>I390</f>
        <v>363.3</v>
      </c>
      <c r="J389" s="50">
        <f>J390</f>
        <v>363.3</v>
      </c>
    </row>
    <row r="390" spans="1:10" s="12" customFormat="1" ht="62.4" hidden="1" x14ac:dyDescent="0.3">
      <c r="A390" s="22" t="s">
        <v>42</v>
      </c>
      <c r="B390" s="36">
        <v>814</v>
      </c>
      <c r="C390" s="32" t="s">
        <v>4</v>
      </c>
      <c r="D390" s="32" t="s">
        <v>13</v>
      </c>
      <c r="E390" s="33" t="s">
        <v>228</v>
      </c>
      <c r="F390" s="32">
        <v>100</v>
      </c>
      <c r="G390" s="50">
        <v>363.3</v>
      </c>
      <c r="H390" s="50">
        <v>363.3</v>
      </c>
      <c r="I390" s="50">
        <f>G390</f>
        <v>363.3</v>
      </c>
      <c r="J390" s="50">
        <f>H390</f>
        <v>363.3</v>
      </c>
    </row>
    <row r="391" spans="1:10" s="12" customFormat="1" ht="15.6" hidden="1" x14ac:dyDescent="0.3">
      <c r="A391" s="22" t="s">
        <v>169</v>
      </c>
      <c r="B391" s="36">
        <v>814</v>
      </c>
      <c r="C391" s="32" t="s">
        <v>21</v>
      </c>
      <c r="D391" s="32"/>
      <c r="E391" s="33"/>
      <c r="F391" s="32"/>
      <c r="G391" s="50">
        <f>G392+G417</f>
        <v>47155.1</v>
      </c>
      <c r="H391" s="50">
        <f>H392+H417</f>
        <v>47277.299999999996</v>
      </c>
      <c r="I391" s="50">
        <f>I392+I417</f>
        <v>46408.1</v>
      </c>
      <c r="J391" s="50">
        <f>J392+J417</f>
        <v>45777.3</v>
      </c>
    </row>
    <row r="392" spans="1:10" ht="15.6" hidden="1" x14ac:dyDescent="0.3">
      <c r="A392" s="22" t="s">
        <v>32</v>
      </c>
      <c r="B392" s="36">
        <v>814</v>
      </c>
      <c r="C392" s="32" t="s">
        <v>21</v>
      </c>
      <c r="D392" s="32" t="s">
        <v>21</v>
      </c>
      <c r="E392" s="33"/>
      <c r="F392" s="32"/>
      <c r="G392" s="50">
        <f>G395+G410+G400+G402+G415+G406</f>
        <v>43282.9</v>
      </c>
      <c r="H392" s="50">
        <f>H395+H410+H400+H402+H415+H406</f>
        <v>43392.1</v>
      </c>
      <c r="I392" s="50">
        <f>I395+I410+I400+I402+I415+I406</f>
        <v>42632.7</v>
      </c>
      <c r="J392" s="50">
        <f>J395+J410+J400+J402+J415+J406</f>
        <v>42086.3</v>
      </c>
    </row>
    <row r="393" spans="1:10" ht="46.8" hidden="1" x14ac:dyDescent="0.3">
      <c r="A393" s="22" t="s">
        <v>369</v>
      </c>
      <c r="B393" s="36">
        <v>814</v>
      </c>
      <c r="C393" s="32" t="s">
        <v>21</v>
      </c>
      <c r="D393" s="32" t="s">
        <v>21</v>
      </c>
      <c r="E393" s="33" t="s">
        <v>269</v>
      </c>
      <c r="F393" s="32"/>
      <c r="G393" s="50">
        <f t="shared" ref="G393:J395" si="59">G394</f>
        <v>3044</v>
      </c>
      <c r="H393" s="50">
        <f t="shared" si="59"/>
        <v>3048.3</v>
      </c>
      <c r="I393" s="50">
        <f t="shared" si="59"/>
        <v>2967.9</v>
      </c>
      <c r="J393" s="50">
        <f t="shared" si="59"/>
        <v>2895.9</v>
      </c>
    </row>
    <row r="394" spans="1:10" ht="31.2" hidden="1" x14ac:dyDescent="0.3">
      <c r="A394" s="80" t="s">
        <v>270</v>
      </c>
      <c r="B394" s="36">
        <v>814</v>
      </c>
      <c r="C394" s="32" t="s">
        <v>21</v>
      </c>
      <c r="D394" s="32" t="s">
        <v>21</v>
      </c>
      <c r="E394" s="33" t="s">
        <v>268</v>
      </c>
      <c r="F394" s="32"/>
      <c r="G394" s="50">
        <f t="shared" si="59"/>
        <v>3044</v>
      </c>
      <c r="H394" s="50">
        <f t="shared" si="59"/>
        <v>3048.3</v>
      </c>
      <c r="I394" s="50">
        <f t="shared" si="59"/>
        <v>2967.9</v>
      </c>
      <c r="J394" s="50">
        <f t="shared" si="59"/>
        <v>2895.9</v>
      </c>
    </row>
    <row r="395" spans="1:10" ht="15.6" hidden="1" x14ac:dyDescent="0.3">
      <c r="A395" s="80" t="s">
        <v>297</v>
      </c>
      <c r="B395" s="36">
        <v>814</v>
      </c>
      <c r="C395" s="32" t="s">
        <v>21</v>
      </c>
      <c r="D395" s="32" t="s">
        <v>21</v>
      </c>
      <c r="E395" s="33" t="s">
        <v>115</v>
      </c>
      <c r="F395" s="30"/>
      <c r="G395" s="50">
        <f t="shared" si="59"/>
        <v>3044</v>
      </c>
      <c r="H395" s="50">
        <f t="shared" si="59"/>
        <v>3048.3</v>
      </c>
      <c r="I395" s="50">
        <f t="shared" si="59"/>
        <v>2967.9</v>
      </c>
      <c r="J395" s="50">
        <f t="shared" si="59"/>
        <v>2895.9</v>
      </c>
    </row>
    <row r="396" spans="1:10" ht="31.2" hidden="1" x14ac:dyDescent="0.3">
      <c r="A396" s="22" t="s">
        <v>44</v>
      </c>
      <c r="B396" s="36">
        <v>814</v>
      </c>
      <c r="C396" s="32" t="s">
        <v>21</v>
      </c>
      <c r="D396" s="32" t="s">
        <v>21</v>
      </c>
      <c r="E396" s="33" t="s">
        <v>115</v>
      </c>
      <c r="F396" s="32">
        <v>600</v>
      </c>
      <c r="G396" s="50">
        <v>3044</v>
      </c>
      <c r="H396" s="50">
        <v>3048.3</v>
      </c>
      <c r="I396" s="50">
        <f>ROUND(G396*0.975,1)</f>
        <v>2967.9</v>
      </c>
      <c r="J396" s="50">
        <f>ROUND(H396*0.95,1)</f>
        <v>2895.9</v>
      </c>
    </row>
    <row r="397" spans="1:10" ht="46.8" hidden="1" x14ac:dyDescent="0.3">
      <c r="A397" s="22" t="s">
        <v>414</v>
      </c>
      <c r="B397" s="55">
        <v>814</v>
      </c>
      <c r="C397" s="32" t="s">
        <v>21</v>
      </c>
      <c r="D397" s="32" t="s">
        <v>21</v>
      </c>
      <c r="E397" s="33" t="s">
        <v>370</v>
      </c>
      <c r="F397" s="32"/>
      <c r="G397" s="50">
        <f>G398+G404</f>
        <v>22955.7</v>
      </c>
      <c r="H397" s="50">
        <f>H398+H404</f>
        <v>23060.6</v>
      </c>
      <c r="I397" s="50">
        <f>I398+I404</f>
        <v>22381.8</v>
      </c>
      <c r="J397" s="50">
        <f>J398+J404</f>
        <v>21907.600000000002</v>
      </c>
    </row>
    <row r="398" spans="1:10" ht="15.6" hidden="1" x14ac:dyDescent="0.3">
      <c r="A398" s="80" t="s">
        <v>371</v>
      </c>
      <c r="B398" s="55">
        <v>814</v>
      </c>
      <c r="C398" s="32" t="s">
        <v>21</v>
      </c>
      <c r="D398" s="32" t="s">
        <v>21</v>
      </c>
      <c r="E398" s="33" t="s">
        <v>372</v>
      </c>
      <c r="F398" s="32"/>
      <c r="G398" s="50">
        <f t="shared" ref="G398:J400" si="60">G399</f>
        <v>1016.5</v>
      </c>
      <c r="H398" s="50">
        <f t="shared" si="60"/>
        <v>1016.5</v>
      </c>
      <c r="I398" s="50">
        <f t="shared" si="60"/>
        <v>991.1</v>
      </c>
      <c r="J398" s="50">
        <f t="shared" si="60"/>
        <v>965.7</v>
      </c>
    </row>
    <row r="399" spans="1:10" ht="31.2" hidden="1" x14ac:dyDescent="0.3">
      <c r="A399" s="80" t="s">
        <v>373</v>
      </c>
      <c r="B399" s="55">
        <v>814</v>
      </c>
      <c r="C399" s="32" t="s">
        <v>21</v>
      </c>
      <c r="D399" s="32" t="s">
        <v>21</v>
      </c>
      <c r="E399" s="33" t="s">
        <v>374</v>
      </c>
      <c r="F399" s="32"/>
      <c r="G399" s="50">
        <f>G400+G402</f>
        <v>1016.5</v>
      </c>
      <c r="H399" s="50">
        <f>H400+H402</f>
        <v>1016.5</v>
      </c>
      <c r="I399" s="50">
        <f>I400+I402</f>
        <v>991.1</v>
      </c>
      <c r="J399" s="50">
        <f>J400+J402</f>
        <v>965.7</v>
      </c>
    </row>
    <row r="400" spans="1:10" ht="15.6" hidden="1" x14ac:dyDescent="0.3">
      <c r="A400" s="80" t="s">
        <v>375</v>
      </c>
      <c r="B400" s="55">
        <v>814</v>
      </c>
      <c r="C400" s="32" t="s">
        <v>21</v>
      </c>
      <c r="D400" s="32" t="s">
        <v>21</v>
      </c>
      <c r="E400" s="33" t="s">
        <v>376</v>
      </c>
      <c r="F400" s="32"/>
      <c r="G400" s="50">
        <f t="shared" si="60"/>
        <v>842</v>
      </c>
      <c r="H400" s="50">
        <f t="shared" si="60"/>
        <v>842</v>
      </c>
      <c r="I400" s="50">
        <f t="shared" si="60"/>
        <v>821</v>
      </c>
      <c r="J400" s="50">
        <f t="shared" si="60"/>
        <v>799.9</v>
      </c>
    </row>
    <row r="401" spans="1:193" ht="31.2" hidden="1" x14ac:dyDescent="0.3">
      <c r="A401" s="54" t="s">
        <v>91</v>
      </c>
      <c r="B401" s="55">
        <v>814</v>
      </c>
      <c r="C401" s="32" t="s">
        <v>21</v>
      </c>
      <c r="D401" s="32" t="s">
        <v>21</v>
      </c>
      <c r="E401" s="33" t="s">
        <v>376</v>
      </c>
      <c r="F401" s="32">
        <v>200</v>
      </c>
      <c r="G401" s="50">
        <f>851-G411</f>
        <v>842</v>
      </c>
      <c r="H401" s="50">
        <f>851-H411</f>
        <v>842</v>
      </c>
      <c r="I401" s="50">
        <f>ROUND(G401*0.975,1)</f>
        <v>821</v>
      </c>
      <c r="J401" s="50">
        <f>ROUND(H401*0.95,1)</f>
        <v>799.9</v>
      </c>
    </row>
    <row r="402" spans="1:193" customFormat="1" ht="55.5" hidden="1" customHeight="1" x14ac:dyDescent="0.3">
      <c r="A402" s="22" t="s">
        <v>223</v>
      </c>
      <c r="B402" s="31">
        <v>814</v>
      </c>
      <c r="C402" s="32" t="s">
        <v>21</v>
      </c>
      <c r="D402" s="32" t="s">
        <v>21</v>
      </c>
      <c r="E402" s="33" t="s">
        <v>221</v>
      </c>
      <c r="F402" s="42"/>
      <c r="G402" s="50">
        <f>G403</f>
        <v>174.5</v>
      </c>
      <c r="H402" s="50">
        <f>H403</f>
        <v>174.5</v>
      </c>
      <c r="I402" s="50">
        <f>I403</f>
        <v>170.1</v>
      </c>
      <c r="J402" s="50">
        <f>J403</f>
        <v>165.8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</row>
    <row r="403" spans="1:193" customFormat="1" ht="31.2" hidden="1" x14ac:dyDescent="0.3">
      <c r="A403" s="22" t="s">
        <v>44</v>
      </c>
      <c r="B403" s="31">
        <v>814</v>
      </c>
      <c r="C403" s="32" t="s">
        <v>21</v>
      </c>
      <c r="D403" s="32" t="s">
        <v>21</v>
      </c>
      <c r="E403" s="33" t="s">
        <v>221</v>
      </c>
      <c r="F403" s="32">
        <v>600</v>
      </c>
      <c r="G403" s="50">
        <v>174.5</v>
      </c>
      <c r="H403" s="50">
        <v>174.5</v>
      </c>
      <c r="I403" s="61">
        <f>ROUND(G403*0.975,1)</f>
        <v>170.1</v>
      </c>
      <c r="J403" s="61">
        <f>ROUND(H403*0.95,1)</f>
        <v>165.8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</row>
    <row r="404" spans="1:193" customFormat="1" ht="15.6" hidden="1" x14ac:dyDescent="0.3">
      <c r="A404" s="80" t="s">
        <v>377</v>
      </c>
      <c r="B404" s="36">
        <v>814</v>
      </c>
      <c r="C404" s="32" t="s">
        <v>21</v>
      </c>
      <c r="D404" s="32" t="s">
        <v>21</v>
      </c>
      <c r="E404" s="37" t="s">
        <v>387</v>
      </c>
      <c r="F404" s="33"/>
      <c r="G404" s="50">
        <f>G405</f>
        <v>21939.200000000001</v>
      </c>
      <c r="H404" s="50">
        <f t="shared" ref="H404:J405" si="61">H405</f>
        <v>22044.1</v>
      </c>
      <c r="I404" s="50">
        <f t="shared" si="61"/>
        <v>21390.7</v>
      </c>
      <c r="J404" s="50">
        <f t="shared" si="61"/>
        <v>20941.900000000001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</row>
    <row r="405" spans="1:193" customFormat="1" ht="31.2" hidden="1" x14ac:dyDescent="0.3">
      <c r="A405" s="80" t="s">
        <v>378</v>
      </c>
      <c r="B405" s="36">
        <v>814</v>
      </c>
      <c r="C405" s="32" t="s">
        <v>21</v>
      </c>
      <c r="D405" s="32" t="s">
        <v>21</v>
      </c>
      <c r="E405" s="37" t="s">
        <v>388</v>
      </c>
      <c r="F405" s="33"/>
      <c r="G405" s="50">
        <f>G406</f>
        <v>21939.200000000001</v>
      </c>
      <c r="H405" s="50">
        <f t="shared" si="61"/>
        <v>22044.1</v>
      </c>
      <c r="I405" s="50">
        <f t="shared" si="61"/>
        <v>21390.7</v>
      </c>
      <c r="J405" s="50">
        <f t="shared" si="61"/>
        <v>20941.900000000001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</row>
    <row r="406" spans="1:193" ht="31.2" hidden="1" x14ac:dyDescent="0.3">
      <c r="A406" s="54" t="s">
        <v>68</v>
      </c>
      <c r="B406" s="36">
        <v>814</v>
      </c>
      <c r="C406" s="32" t="s">
        <v>21</v>
      </c>
      <c r="D406" s="32" t="s">
        <v>21</v>
      </c>
      <c r="E406" s="33" t="s">
        <v>413</v>
      </c>
      <c r="F406" s="33"/>
      <c r="G406" s="50">
        <f>G407</f>
        <v>21939.200000000001</v>
      </c>
      <c r="H406" s="50">
        <f>H407</f>
        <v>22044.1</v>
      </c>
      <c r="I406" s="50">
        <f>I407</f>
        <v>21390.7</v>
      </c>
      <c r="J406" s="50">
        <f>J407</f>
        <v>20941.900000000001</v>
      </c>
    </row>
    <row r="407" spans="1:193" ht="31.2" hidden="1" x14ac:dyDescent="0.3">
      <c r="A407" s="22" t="s">
        <v>44</v>
      </c>
      <c r="B407" s="36">
        <v>814</v>
      </c>
      <c r="C407" s="32" t="s">
        <v>21</v>
      </c>
      <c r="D407" s="32" t="s">
        <v>21</v>
      </c>
      <c r="E407" s="33" t="s">
        <v>413</v>
      </c>
      <c r="F407" s="32">
        <v>600</v>
      </c>
      <c r="G407" s="50">
        <v>21939.200000000001</v>
      </c>
      <c r="H407" s="50">
        <v>22044.1</v>
      </c>
      <c r="I407" s="50">
        <f>ROUND(G407*0.975,1)</f>
        <v>21390.7</v>
      </c>
      <c r="J407" s="50">
        <f>ROUND(H407*0.95,1)</f>
        <v>20941.900000000001</v>
      </c>
    </row>
    <row r="408" spans="1:193" ht="31.2" hidden="1" x14ac:dyDescent="0.3">
      <c r="A408" s="22" t="s">
        <v>379</v>
      </c>
      <c r="B408" s="55">
        <v>814</v>
      </c>
      <c r="C408" s="32" t="s">
        <v>21</v>
      </c>
      <c r="D408" s="32" t="s">
        <v>21</v>
      </c>
      <c r="E408" s="33" t="s">
        <v>292</v>
      </c>
      <c r="F408" s="32"/>
      <c r="G408" s="50">
        <f>G409</f>
        <v>9</v>
      </c>
      <c r="H408" s="50">
        <f t="shared" ref="H408:J409" si="62">H409</f>
        <v>9</v>
      </c>
      <c r="I408" s="50">
        <f t="shared" si="62"/>
        <v>8.8000000000000007</v>
      </c>
      <c r="J408" s="50">
        <f t="shared" si="62"/>
        <v>8.6</v>
      </c>
    </row>
    <row r="409" spans="1:193" ht="31.2" hidden="1" x14ac:dyDescent="0.3">
      <c r="A409" s="80" t="s">
        <v>296</v>
      </c>
      <c r="B409" s="55">
        <v>814</v>
      </c>
      <c r="C409" s="32" t="s">
        <v>21</v>
      </c>
      <c r="D409" s="32" t="s">
        <v>21</v>
      </c>
      <c r="E409" s="33" t="s">
        <v>293</v>
      </c>
      <c r="F409" s="32"/>
      <c r="G409" s="50">
        <f>G410</f>
        <v>9</v>
      </c>
      <c r="H409" s="50">
        <f t="shared" si="62"/>
        <v>9</v>
      </c>
      <c r="I409" s="50">
        <f t="shared" si="62"/>
        <v>8.8000000000000007</v>
      </c>
      <c r="J409" s="50">
        <f t="shared" si="62"/>
        <v>8.6</v>
      </c>
    </row>
    <row r="410" spans="1:193" ht="15.6" hidden="1" x14ac:dyDescent="0.3">
      <c r="A410" s="77" t="s">
        <v>297</v>
      </c>
      <c r="B410" s="55">
        <v>814</v>
      </c>
      <c r="C410" s="32" t="s">
        <v>21</v>
      </c>
      <c r="D410" s="32" t="s">
        <v>21</v>
      </c>
      <c r="E410" s="33" t="s">
        <v>294</v>
      </c>
      <c r="F410" s="32"/>
      <c r="G410" s="50">
        <f>G411</f>
        <v>9</v>
      </c>
      <c r="H410" s="50">
        <f>H411</f>
        <v>9</v>
      </c>
      <c r="I410" s="50">
        <f>I411</f>
        <v>8.8000000000000007</v>
      </c>
      <c r="J410" s="50">
        <f>J411</f>
        <v>8.6</v>
      </c>
    </row>
    <row r="411" spans="1:193" ht="31.2" hidden="1" x14ac:dyDescent="0.3">
      <c r="A411" s="54" t="s">
        <v>91</v>
      </c>
      <c r="B411" s="55">
        <v>814</v>
      </c>
      <c r="C411" s="32" t="s">
        <v>21</v>
      </c>
      <c r="D411" s="32" t="s">
        <v>21</v>
      </c>
      <c r="E411" s="33" t="s">
        <v>294</v>
      </c>
      <c r="F411" s="32">
        <v>200</v>
      </c>
      <c r="G411" s="50">
        <v>9</v>
      </c>
      <c r="H411" s="50">
        <v>9</v>
      </c>
      <c r="I411" s="50">
        <f>ROUND(G411*0.975,1)</f>
        <v>8.8000000000000007</v>
      </c>
      <c r="J411" s="50">
        <f>ROUND(H411*0.95,1)</f>
        <v>8.6</v>
      </c>
    </row>
    <row r="412" spans="1:193" ht="31.2" hidden="1" x14ac:dyDescent="0.3">
      <c r="A412" s="22" t="s">
        <v>380</v>
      </c>
      <c r="B412" s="55">
        <v>814</v>
      </c>
      <c r="C412" s="39">
        <v>7</v>
      </c>
      <c r="D412" s="39">
        <v>7</v>
      </c>
      <c r="E412" s="33" t="s">
        <v>381</v>
      </c>
      <c r="F412" s="32"/>
      <c r="G412" s="50">
        <f t="shared" ref="G412:J415" si="63">G413</f>
        <v>17274.2</v>
      </c>
      <c r="H412" s="50">
        <f t="shared" si="63"/>
        <v>17274.2</v>
      </c>
      <c r="I412" s="50">
        <f t="shared" si="63"/>
        <v>17274.2</v>
      </c>
      <c r="J412" s="50">
        <f t="shared" si="63"/>
        <v>17274.2</v>
      </c>
    </row>
    <row r="413" spans="1:193" ht="15.6" hidden="1" x14ac:dyDescent="0.3">
      <c r="A413" s="80" t="s">
        <v>382</v>
      </c>
      <c r="B413" s="55">
        <v>814</v>
      </c>
      <c r="C413" s="39">
        <v>7</v>
      </c>
      <c r="D413" s="39">
        <v>7</v>
      </c>
      <c r="E413" s="33" t="s">
        <v>383</v>
      </c>
      <c r="F413" s="32"/>
      <c r="G413" s="50">
        <f t="shared" si="63"/>
        <v>17274.2</v>
      </c>
      <c r="H413" s="50">
        <f t="shared" si="63"/>
        <v>17274.2</v>
      </c>
      <c r="I413" s="50">
        <f t="shared" si="63"/>
        <v>17274.2</v>
      </c>
      <c r="J413" s="50">
        <f t="shared" si="63"/>
        <v>17274.2</v>
      </c>
    </row>
    <row r="414" spans="1:193" ht="46.8" hidden="1" x14ac:dyDescent="0.3">
      <c r="A414" s="80" t="s">
        <v>384</v>
      </c>
      <c r="B414" s="55">
        <v>814</v>
      </c>
      <c r="C414" s="39">
        <v>7</v>
      </c>
      <c r="D414" s="39">
        <v>7</v>
      </c>
      <c r="E414" s="33" t="s">
        <v>385</v>
      </c>
      <c r="F414" s="32"/>
      <c r="G414" s="50">
        <f t="shared" si="63"/>
        <v>17274.2</v>
      </c>
      <c r="H414" s="50">
        <f t="shared" si="63"/>
        <v>17274.2</v>
      </c>
      <c r="I414" s="50">
        <f t="shared" si="63"/>
        <v>17274.2</v>
      </c>
      <c r="J414" s="50">
        <f t="shared" si="63"/>
        <v>17274.2</v>
      </c>
    </row>
    <row r="415" spans="1:193" s="6" customFormat="1" ht="46.5" hidden="1" customHeight="1" x14ac:dyDescent="0.3">
      <c r="A415" s="22" t="s">
        <v>220</v>
      </c>
      <c r="B415" s="55">
        <v>814</v>
      </c>
      <c r="C415" s="39">
        <v>7</v>
      </c>
      <c r="D415" s="39">
        <v>7</v>
      </c>
      <c r="E415" s="37" t="s">
        <v>386</v>
      </c>
      <c r="F415" s="33"/>
      <c r="G415" s="50">
        <f t="shared" si="63"/>
        <v>17274.2</v>
      </c>
      <c r="H415" s="50">
        <f t="shared" si="63"/>
        <v>17274.2</v>
      </c>
      <c r="I415" s="50">
        <f t="shared" si="63"/>
        <v>17274.2</v>
      </c>
      <c r="J415" s="50">
        <f t="shared" si="63"/>
        <v>17274.2</v>
      </c>
    </row>
    <row r="416" spans="1:193" s="6" customFormat="1" ht="31.2" hidden="1" x14ac:dyDescent="0.3">
      <c r="A416" s="54" t="s">
        <v>91</v>
      </c>
      <c r="B416" s="55">
        <v>814</v>
      </c>
      <c r="C416" s="39">
        <v>7</v>
      </c>
      <c r="D416" s="39">
        <v>7</v>
      </c>
      <c r="E416" s="37" t="s">
        <v>386</v>
      </c>
      <c r="F416" s="33" t="s">
        <v>70</v>
      </c>
      <c r="G416" s="50">
        <v>17274.2</v>
      </c>
      <c r="H416" s="50">
        <v>17274.2</v>
      </c>
      <c r="I416" s="61">
        <f>G416</f>
        <v>17274.2</v>
      </c>
      <c r="J416" s="61">
        <f>H416</f>
        <v>17274.2</v>
      </c>
    </row>
    <row r="417" spans="1:10" ht="15.6" hidden="1" x14ac:dyDescent="0.3">
      <c r="A417" s="22" t="s">
        <v>27</v>
      </c>
      <c r="B417" s="36">
        <v>814</v>
      </c>
      <c r="C417" s="32" t="s">
        <v>21</v>
      </c>
      <c r="D417" s="33" t="s">
        <v>20</v>
      </c>
      <c r="E417" s="33"/>
      <c r="F417" s="32"/>
      <c r="G417" s="50">
        <f t="shared" ref="G417:J420" si="64">G418</f>
        <v>3872.2</v>
      </c>
      <c r="H417" s="50">
        <f t="shared" si="64"/>
        <v>3885.2</v>
      </c>
      <c r="I417" s="50">
        <f t="shared" si="64"/>
        <v>3775.4</v>
      </c>
      <c r="J417" s="50">
        <f t="shared" si="64"/>
        <v>3691</v>
      </c>
    </row>
    <row r="418" spans="1:10" ht="46.8" hidden="1" x14ac:dyDescent="0.3">
      <c r="A418" s="22" t="s">
        <v>414</v>
      </c>
      <c r="B418" s="36">
        <v>814</v>
      </c>
      <c r="C418" s="32" t="s">
        <v>21</v>
      </c>
      <c r="D418" s="33" t="s">
        <v>20</v>
      </c>
      <c r="E418" s="33" t="s">
        <v>370</v>
      </c>
      <c r="F418" s="32"/>
      <c r="G418" s="50">
        <f t="shared" si="64"/>
        <v>3872.2</v>
      </c>
      <c r="H418" s="50">
        <f t="shared" si="64"/>
        <v>3885.2</v>
      </c>
      <c r="I418" s="50">
        <f t="shared" si="64"/>
        <v>3775.4</v>
      </c>
      <c r="J418" s="50">
        <f t="shared" si="64"/>
        <v>3691</v>
      </c>
    </row>
    <row r="419" spans="1:10" ht="15.6" hidden="1" x14ac:dyDescent="0.3">
      <c r="A419" s="80" t="s">
        <v>377</v>
      </c>
      <c r="B419" s="36">
        <v>814</v>
      </c>
      <c r="C419" s="32" t="s">
        <v>21</v>
      </c>
      <c r="D419" s="33" t="s">
        <v>20</v>
      </c>
      <c r="E419" s="33" t="s">
        <v>387</v>
      </c>
      <c r="F419" s="32"/>
      <c r="G419" s="50">
        <f t="shared" si="64"/>
        <v>3872.2</v>
      </c>
      <c r="H419" s="50">
        <f t="shared" si="64"/>
        <v>3885.2</v>
      </c>
      <c r="I419" s="50">
        <f t="shared" si="64"/>
        <v>3775.4</v>
      </c>
      <c r="J419" s="50">
        <f t="shared" si="64"/>
        <v>3691</v>
      </c>
    </row>
    <row r="420" spans="1:10" ht="31.2" hidden="1" x14ac:dyDescent="0.3">
      <c r="A420" s="80" t="s">
        <v>378</v>
      </c>
      <c r="B420" s="36">
        <v>814</v>
      </c>
      <c r="C420" s="32" t="s">
        <v>21</v>
      </c>
      <c r="D420" s="33" t="s">
        <v>20</v>
      </c>
      <c r="E420" s="33" t="s">
        <v>388</v>
      </c>
      <c r="F420" s="32"/>
      <c r="G420" s="50">
        <f t="shared" si="64"/>
        <v>3872.2</v>
      </c>
      <c r="H420" s="50">
        <f t="shared" si="64"/>
        <v>3885.2</v>
      </c>
      <c r="I420" s="50">
        <f t="shared" si="64"/>
        <v>3775.4</v>
      </c>
      <c r="J420" s="50">
        <f t="shared" si="64"/>
        <v>3691</v>
      </c>
    </row>
    <row r="421" spans="1:10" ht="31.2" hidden="1" x14ac:dyDescent="0.3">
      <c r="A421" s="80" t="s">
        <v>68</v>
      </c>
      <c r="B421" s="36">
        <v>814</v>
      </c>
      <c r="C421" s="32" t="s">
        <v>21</v>
      </c>
      <c r="D421" s="33" t="s">
        <v>20</v>
      </c>
      <c r="E421" s="33" t="s">
        <v>413</v>
      </c>
      <c r="F421" s="32"/>
      <c r="G421" s="50">
        <f>G422+G423+G424</f>
        <v>3872.2</v>
      </c>
      <c r="H421" s="50">
        <f>H422+H423+H424</f>
        <v>3885.2</v>
      </c>
      <c r="I421" s="50">
        <f>I422+I423+I424</f>
        <v>3775.4</v>
      </c>
      <c r="J421" s="50">
        <f>J422+J423+J424</f>
        <v>3691</v>
      </c>
    </row>
    <row r="422" spans="1:10" ht="62.4" hidden="1" x14ac:dyDescent="0.3">
      <c r="A422" s="22" t="s">
        <v>42</v>
      </c>
      <c r="B422" s="36">
        <v>814</v>
      </c>
      <c r="C422" s="32" t="s">
        <v>21</v>
      </c>
      <c r="D422" s="33" t="s">
        <v>20</v>
      </c>
      <c r="E422" s="33" t="s">
        <v>413</v>
      </c>
      <c r="F422" s="32">
        <v>100</v>
      </c>
      <c r="G422" s="50">
        <v>2761.7</v>
      </c>
      <c r="H422" s="50">
        <v>2761.7</v>
      </c>
      <c r="I422" s="50">
        <f>G422</f>
        <v>2761.7</v>
      </c>
      <c r="J422" s="50">
        <f>H422</f>
        <v>2761.7</v>
      </c>
    </row>
    <row r="423" spans="1:10" ht="31.2" hidden="1" x14ac:dyDescent="0.3">
      <c r="A423" s="23" t="s">
        <v>91</v>
      </c>
      <c r="B423" s="36">
        <v>814</v>
      </c>
      <c r="C423" s="32" t="s">
        <v>21</v>
      </c>
      <c r="D423" s="33" t="s">
        <v>20</v>
      </c>
      <c r="E423" s="33" t="s">
        <v>413</v>
      </c>
      <c r="F423" s="32">
        <v>200</v>
      </c>
      <c r="G423" s="50">
        <v>1085.5</v>
      </c>
      <c r="H423" s="50">
        <v>1098.5</v>
      </c>
      <c r="I423" s="50">
        <f>ROUND(G423*0.975-I422*0.025,1)</f>
        <v>989.3</v>
      </c>
      <c r="J423" s="50">
        <f>ROUND(H423*0.95-J422*0.05,1)</f>
        <v>905.5</v>
      </c>
    </row>
    <row r="424" spans="1:10" ht="15.6" hidden="1" x14ac:dyDescent="0.3">
      <c r="A424" s="22" t="s">
        <v>43</v>
      </c>
      <c r="B424" s="36">
        <v>814</v>
      </c>
      <c r="C424" s="32" t="s">
        <v>21</v>
      </c>
      <c r="D424" s="33" t="s">
        <v>20</v>
      </c>
      <c r="E424" s="33" t="s">
        <v>413</v>
      </c>
      <c r="F424" s="32">
        <v>800</v>
      </c>
      <c r="G424" s="50">
        <v>25</v>
      </c>
      <c r="H424" s="50">
        <v>25</v>
      </c>
      <c r="I424" s="50">
        <f>ROUND(G424*0.975,1)</f>
        <v>24.4</v>
      </c>
      <c r="J424" s="50">
        <f>ROUND(H424*0.95,1)</f>
        <v>23.8</v>
      </c>
    </row>
    <row r="425" spans="1:10" ht="15.6" hidden="1" x14ac:dyDescent="0.3">
      <c r="A425" s="22" t="s">
        <v>173</v>
      </c>
      <c r="B425" s="31">
        <v>814</v>
      </c>
      <c r="C425" s="32">
        <v>11</v>
      </c>
      <c r="D425" s="32"/>
      <c r="E425" s="33"/>
      <c r="F425" s="32"/>
      <c r="G425" s="50">
        <f>G426+G433</f>
        <v>175731.5</v>
      </c>
      <c r="H425" s="50">
        <f>H426+H433</f>
        <v>177572.1</v>
      </c>
      <c r="I425" s="50">
        <f>I426+I433</f>
        <v>171338.3</v>
      </c>
      <c r="J425" s="50">
        <f>J426+J433</f>
        <v>168693.5</v>
      </c>
    </row>
    <row r="426" spans="1:10" ht="15.6" hidden="1" x14ac:dyDescent="0.3">
      <c r="A426" s="64" t="s">
        <v>182</v>
      </c>
      <c r="B426" s="31">
        <v>814</v>
      </c>
      <c r="C426" s="32">
        <v>11</v>
      </c>
      <c r="D426" s="32" t="s">
        <v>4</v>
      </c>
      <c r="E426" s="33"/>
      <c r="F426" s="32"/>
      <c r="G426" s="50">
        <f t="shared" ref="G426:J429" si="65">G427</f>
        <v>173031.5</v>
      </c>
      <c r="H426" s="50">
        <f t="shared" si="65"/>
        <v>174872.1</v>
      </c>
      <c r="I426" s="50">
        <f t="shared" si="65"/>
        <v>168705.8</v>
      </c>
      <c r="J426" s="50">
        <f t="shared" si="65"/>
        <v>166128.5</v>
      </c>
    </row>
    <row r="427" spans="1:10" ht="46.8" hidden="1" x14ac:dyDescent="0.3">
      <c r="A427" s="65" t="s">
        <v>406</v>
      </c>
      <c r="B427" s="31">
        <v>814</v>
      </c>
      <c r="C427" s="32">
        <v>11</v>
      </c>
      <c r="D427" s="33" t="s">
        <v>4</v>
      </c>
      <c r="E427" s="33" t="s">
        <v>407</v>
      </c>
      <c r="F427" s="32"/>
      <c r="G427" s="50">
        <f t="shared" si="65"/>
        <v>173031.5</v>
      </c>
      <c r="H427" s="50">
        <f t="shared" si="65"/>
        <v>174872.1</v>
      </c>
      <c r="I427" s="50">
        <f t="shared" si="65"/>
        <v>168705.8</v>
      </c>
      <c r="J427" s="50">
        <f t="shared" si="65"/>
        <v>166128.5</v>
      </c>
    </row>
    <row r="428" spans="1:10" ht="15.6" hidden="1" x14ac:dyDescent="0.3">
      <c r="A428" s="84" t="s">
        <v>389</v>
      </c>
      <c r="B428" s="31">
        <v>814</v>
      </c>
      <c r="C428" s="32">
        <v>11</v>
      </c>
      <c r="D428" s="33" t="s">
        <v>4</v>
      </c>
      <c r="E428" s="33" t="s">
        <v>408</v>
      </c>
      <c r="F428" s="32"/>
      <c r="G428" s="50">
        <f t="shared" si="65"/>
        <v>173031.5</v>
      </c>
      <c r="H428" s="50">
        <f t="shared" si="65"/>
        <v>174872.1</v>
      </c>
      <c r="I428" s="50">
        <f t="shared" si="65"/>
        <v>168705.8</v>
      </c>
      <c r="J428" s="50">
        <f t="shared" si="65"/>
        <v>166128.5</v>
      </c>
    </row>
    <row r="429" spans="1:10" ht="31.2" hidden="1" x14ac:dyDescent="0.3">
      <c r="A429" s="65" t="s">
        <v>390</v>
      </c>
      <c r="B429" s="31">
        <v>814</v>
      </c>
      <c r="C429" s="32">
        <v>11</v>
      </c>
      <c r="D429" s="33" t="s">
        <v>4</v>
      </c>
      <c r="E429" s="33" t="s">
        <v>409</v>
      </c>
      <c r="F429" s="32"/>
      <c r="G429" s="50">
        <f t="shared" si="65"/>
        <v>173031.5</v>
      </c>
      <c r="H429" s="50">
        <f t="shared" si="65"/>
        <v>174872.1</v>
      </c>
      <c r="I429" s="50">
        <f t="shared" si="65"/>
        <v>168705.8</v>
      </c>
      <c r="J429" s="50">
        <f t="shared" si="65"/>
        <v>166128.5</v>
      </c>
    </row>
    <row r="430" spans="1:10" ht="31.2" hidden="1" x14ac:dyDescent="0.3">
      <c r="A430" s="65" t="s">
        <v>183</v>
      </c>
      <c r="B430" s="31">
        <v>814</v>
      </c>
      <c r="C430" s="32">
        <v>11</v>
      </c>
      <c r="D430" s="33" t="s">
        <v>4</v>
      </c>
      <c r="E430" s="33" t="s">
        <v>410</v>
      </c>
      <c r="F430" s="32"/>
      <c r="G430" s="50">
        <f>G431+G432</f>
        <v>173031.5</v>
      </c>
      <c r="H430" s="50">
        <f>H431+H432</f>
        <v>174872.1</v>
      </c>
      <c r="I430" s="50">
        <f>I431+I432</f>
        <v>168705.8</v>
      </c>
      <c r="J430" s="50">
        <f>J431+J432</f>
        <v>166128.5</v>
      </c>
    </row>
    <row r="431" spans="1:10" ht="31.2" hidden="1" x14ac:dyDescent="0.3">
      <c r="A431" s="23" t="s">
        <v>91</v>
      </c>
      <c r="B431" s="31">
        <v>814</v>
      </c>
      <c r="C431" s="32">
        <v>11</v>
      </c>
      <c r="D431" s="33" t="s">
        <v>4</v>
      </c>
      <c r="E431" s="33" t="s">
        <v>410</v>
      </c>
      <c r="F431" s="32">
        <v>200</v>
      </c>
      <c r="G431" s="50">
        <f>4400+1050-100</f>
        <v>5350</v>
      </c>
      <c r="H431" s="50">
        <f>4400+1050</f>
        <v>5450</v>
      </c>
      <c r="I431" s="50">
        <f>ROUND(G431*0.975,1)</f>
        <v>5216.3</v>
      </c>
      <c r="J431" s="50">
        <f>ROUND(H431*0.95,1)</f>
        <v>5177.5</v>
      </c>
    </row>
    <row r="432" spans="1:10" ht="31.2" hidden="1" x14ac:dyDescent="0.3">
      <c r="A432" s="22" t="s">
        <v>44</v>
      </c>
      <c r="B432" s="31">
        <v>814</v>
      </c>
      <c r="C432" s="32">
        <v>11</v>
      </c>
      <c r="D432" s="33" t="s">
        <v>4</v>
      </c>
      <c r="E432" s="33" t="s">
        <v>410</v>
      </c>
      <c r="F432" s="32">
        <v>600</v>
      </c>
      <c r="G432" s="50">
        <f>32684.1+134997.4</f>
        <v>167681.5</v>
      </c>
      <c r="H432" s="50">
        <f>32708.5+136713.6</f>
        <v>169422.1</v>
      </c>
      <c r="I432" s="50">
        <f>ROUND(G432*0.975,1)</f>
        <v>163489.5</v>
      </c>
      <c r="J432" s="50">
        <f>ROUND(H432*0.95,1)</f>
        <v>160951</v>
      </c>
    </row>
    <row r="433" spans="1:10" ht="15.6" hidden="1" x14ac:dyDescent="0.3">
      <c r="A433" s="22" t="s">
        <v>37</v>
      </c>
      <c r="B433" s="31">
        <v>814</v>
      </c>
      <c r="C433" s="32">
        <v>11</v>
      </c>
      <c r="D433" s="32" t="s">
        <v>6</v>
      </c>
      <c r="E433" s="33"/>
      <c r="F433" s="32"/>
      <c r="G433" s="50">
        <f t="shared" ref="G433:J436" si="66">G434</f>
        <v>2700</v>
      </c>
      <c r="H433" s="50">
        <f t="shared" si="66"/>
        <v>2700</v>
      </c>
      <c r="I433" s="50">
        <f t="shared" si="66"/>
        <v>2632.5</v>
      </c>
      <c r="J433" s="50">
        <f t="shared" si="66"/>
        <v>2565</v>
      </c>
    </row>
    <row r="434" spans="1:10" ht="46.8" hidden="1" x14ac:dyDescent="0.3">
      <c r="A434" s="22" t="s">
        <v>406</v>
      </c>
      <c r="B434" s="36">
        <v>814</v>
      </c>
      <c r="C434" s="32">
        <v>11</v>
      </c>
      <c r="D434" s="33" t="s">
        <v>6</v>
      </c>
      <c r="E434" s="33" t="s">
        <v>407</v>
      </c>
      <c r="F434" s="32"/>
      <c r="G434" s="50">
        <f>G435</f>
        <v>2700</v>
      </c>
      <c r="H434" s="50">
        <f t="shared" si="66"/>
        <v>2700</v>
      </c>
      <c r="I434" s="50">
        <f t="shared" si="66"/>
        <v>2632.5</v>
      </c>
      <c r="J434" s="50">
        <f t="shared" si="66"/>
        <v>2565</v>
      </c>
    </row>
    <row r="435" spans="1:10" ht="31.2" hidden="1" x14ac:dyDescent="0.3">
      <c r="A435" s="22" t="s">
        <v>391</v>
      </c>
      <c r="B435" s="36">
        <v>814</v>
      </c>
      <c r="C435" s="32">
        <v>11</v>
      </c>
      <c r="D435" s="33" t="s">
        <v>6</v>
      </c>
      <c r="E435" s="33" t="s">
        <v>411</v>
      </c>
      <c r="F435" s="32"/>
      <c r="G435" s="50">
        <f t="shared" si="66"/>
        <v>2700</v>
      </c>
      <c r="H435" s="50">
        <f t="shared" si="66"/>
        <v>2700</v>
      </c>
      <c r="I435" s="50">
        <f t="shared" si="66"/>
        <v>2632.5</v>
      </c>
      <c r="J435" s="50">
        <f t="shared" si="66"/>
        <v>2565</v>
      </c>
    </row>
    <row r="436" spans="1:10" ht="31.2" hidden="1" x14ac:dyDescent="0.3">
      <c r="A436" s="22" t="s">
        <v>392</v>
      </c>
      <c r="B436" s="55">
        <v>814</v>
      </c>
      <c r="C436" s="32">
        <v>11</v>
      </c>
      <c r="D436" s="33" t="s">
        <v>6</v>
      </c>
      <c r="E436" s="33" t="s">
        <v>412</v>
      </c>
      <c r="F436" s="32"/>
      <c r="G436" s="50">
        <f t="shared" si="66"/>
        <v>2700</v>
      </c>
      <c r="H436" s="50">
        <f t="shared" si="66"/>
        <v>2700</v>
      </c>
      <c r="I436" s="50">
        <f t="shared" si="66"/>
        <v>2632.5</v>
      </c>
      <c r="J436" s="50">
        <f t="shared" si="66"/>
        <v>2565</v>
      </c>
    </row>
    <row r="437" spans="1:10" ht="31.2" hidden="1" x14ac:dyDescent="0.3">
      <c r="A437" s="54" t="s">
        <v>91</v>
      </c>
      <c r="B437" s="55">
        <v>814</v>
      </c>
      <c r="C437" s="32">
        <v>11</v>
      </c>
      <c r="D437" s="33" t="s">
        <v>6</v>
      </c>
      <c r="E437" s="33" t="s">
        <v>412</v>
      </c>
      <c r="F437" s="32">
        <v>200</v>
      </c>
      <c r="G437" s="50">
        <f>2600+100</f>
        <v>2700</v>
      </c>
      <c r="H437" s="50">
        <v>2700</v>
      </c>
      <c r="I437" s="50">
        <f>ROUND(G437*0.975,1)</f>
        <v>2632.5</v>
      </c>
      <c r="J437" s="50">
        <f>ROUND(H437*0.95,1)</f>
        <v>2565</v>
      </c>
    </row>
    <row r="438" spans="1:10" ht="46.8" hidden="1" x14ac:dyDescent="0.3">
      <c r="A438" s="53" t="s">
        <v>174</v>
      </c>
      <c r="B438" s="29">
        <v>815</v>
      </c>
      <c r="C438" s="30"/>
      <c r="D438" s="30"/>
      <c r="E438" s="43"/>
      <c r="F438" s="30"/>
      <c r="G438" s="49">
        <f t="shared" ref="G438:J439" si="67">G439</f>
        <v>1565.5</v>
      </c>
      <c r="H438" s="49">
        <f t="shared" si="67"/>
        <v>1565.5</v>
      </c>
      <c r="I438" s="49">
        <f t="shared" si="67"/>
        <v>1565.2</v>
      </c>
      <c r="J438" s="49">
        <f t="shared" si="67"/>
        <v>1564.9</v>
      </c>
    </row>
    <row r="439" spans="1:10" ht="31.2" hidden="1" x14ac:dyDescent="0.3">
      <c r="A439" s="22" t="s">
        <v>175</v>
      </c>
      <c r="B439" s="31">
        <v>815</v>
      </c>
      <c r="C439" s="33" t="s">
        <v>9</v>
      </c>
      <c r="D439" s="33"/>
      <c r="E439" s="33"/>
      <c r="F439" s="32"/>
      <c r="G439" s="50">
        <f t="shared" si="67"/>
        <v>1565.5</v>
      </c>
      <c r="H439" s="50">
        <f t="shared" si="67"/>
        <v>1565.5</v>
      </c>
      <c r="I439" s="50">
        <f t="shared" si="67"/>
        <v>1565.2</v>
      </c>
      <c r="J439" s="50">
        <f t="shared" si="67"/>
        <v>1564.9</v>
      </c>
    </row>
    <row r="440" spans="1:10" ht="31.2" hidden="1" x14ac:dyDescent="0.3">
      <c r="A440" s="22" t="s">
        <v>35</v>
      </c>
      <c r="B440" s="31">
        <v>815</v>
      </c>
      <c r="C440" s="33" t="s">
        <v>9</v>
      </c>
      <c r="D440" s="33" t="s">
        <v>20</v>
      </c>
      <c r="E440" s="33"/>
      <c r="F440" s="32"/>
      <c r="G440" s="50">
        <f>G442</f>
        <v>1565.5</v>
      </c>
      <c r="H440" s="50">
        <f>H442</f>
        <v>1565.5</v>
      </c>
      <c r="I440" s="50">
        <f>I442</f>
        <v>1565.2</v>
      </c>
      <c r="J440" s="50">
        <f>J442</f>
        <v>1564.9</v>
      </c>
    </row>
    <row r="441" spans="1:10" ht="15.6" hidden="1" x14ac:dyDescent="0.3">
      <c r="A441" s="22" t="s">
        <v>80</v>
      </c>
      <c r="B441" s="31">
        <v>815</v>
      </c>
      <c r="C441" s="33" t="s">
        <v>9</v>
      </c>
      <c r="D441" s="33" t="s">
        <v>20</v>
      </c>
      <c r="E441" s="33" t="s">
        <v>98</v>
      </c>
      <c r="F441" s="32"/>
      <c r="G441" s="50">
        <f>G442</f>
        <v>1565.5</v>
      </c>
      <c r="H441" s="50">
        <f>H442</f>
        <v>1565.5</v>
      </c>
      <c r="I441" s="50">
        <f>I442</f>
        <v>1565.2</v>
      </c>
      <c r="J441" s="50">
        <f>J442</f>
        <v>1564.9</v>
      </c>
    </row>
    <row r="442" spans="1:10" ht="31.2" hidden="1" x14ac:dyDescent="0.3">
      <c r="A442" s="22" t="s">
        <v>29</v>
      </c>
      <c r="B442" s="31">
        <v>815</v>
      </c>
      <c r="C442" s="33" t="s">
        <v>9</v>
      </c>
      <c r="D442" s="33" t="s">
        <v>20</v>
      </c>
      <c r="E442" s="33" t="s">
        <v>145</v>
      </c>
      <c r="F442" s="33"/>
      <c r="G442" s="50">
        <f>G444+G443</f>
        <v>1565.5</v>
      </c>
      <c r="H442" s="50">
        <f>H444+H443</f>
        <v>1565.5</v>
      </c>
      <c r="I442" s="50">
        <f>I444+I443</f>
        <v>1565.2</v>
      </c>
      <c r="J442" s="50">
        <f>J444+J443</f>
        <v>1564.9</v>
      </c>
    </row>
    <row r="443" spans="1:10" ht="62.4" hidden="1" x14ac:dyDescent="0.3">
      <c r="A443" s="22" t="s">
        <v>42</v>
      </c>
      <c r="B443" s="31">
        <v>815</v>
      </c>
      <c r="C443" s="33" t="s">
        <v>9</v>
      </c>
      <c r="D443" s="33" t="s">
        <v>20</v>
      </c>
      <c r="E443" s="33" t="s">
        <v>145</v>
      </c>
      <c r="F443" s="32">
        <v>100</v>
      </c>
      <c r="G443" s="50">
        <v>1553.5</v>
      </c>
      <c r="H443" s="50">
        <v>1553.5</v>
      </c>
      <c r="I443" s="50">
        <f>G443</f>
        <v>1553.5</v>
      </c>
      <c r="J443" s="50">
        <f>H443</f>
        <v>1553.5</v>
      </c>
    </row>
    <row r="444" spans="1:10" ht="31.2" hidden="1" x14ac:dyDescent="0.3">
      <c r="A444" s="23" t="s">
        <v>91</v>
      </c>
      <c r="B444" s="31">
        <v>815</v>
      </c>
      <c r="C444" s="33" t="s">
        <v>9</v>
      </c>
      <c r="D444" s="33" t="s">
        <v>20</v>
      </c>
      <c r="E444" s="33" t="s">
        <v>145</v>
      </c>
      <c r="F444" s="32">
        <v>200</v>
      </c>
      <c r="G444" s="50">
        <v>12</v>
      </c>
      <c r="H444" s="50">
        <v>12</v>
      </c>
      <c r="I444" s="50">
        <f>ROUND(G444*0.975,1)</f>
        <v>11.7</v>
      </c>
      <c r="J444" s="50">
        <f>ROUND(H444*0.95,1)</f>
        <v>11.4</v>
      </c>
    </row>
    <row r="445" spans="1:10" ht="62.4" hidden="1" x14ac:dyDescent="0.3">
      <c r="A445" s="53" t="s">
        <v>176</v>
      </c>
      <c r="B445" s="29">
        <v>817</v>
      </c>
      <c r="C445" s="30"/>
      <c r="D445" s="30"/>
      <c r="E445" s="43"/>
      <c r="F445" s="30"/>
      <c r="G445" s="49">
        <f>G446+G451+G458+G492</f>
        <v>152013.69999999998</v>
      </c>
      <c r="H445" s="49">
        <f>H446+H451+H458+H492</f>
        <v>152585</v>
      </c>
      <c r="I445" s="49">
        <f>I446+I451+I458+I492</f>
        <v>150633</v>
      </c>
      <c r="J445" s="49">
        <f>J446+J451+J458+J492</f>
        <v>149820.29999999999</v>
      </c>
    </row>
    <row r="446" spans="1:10" ht="15.6" hidden="1" x14ac:dyDescent="0.3">
      <c r="A446" s="22" t="s">
        <v>110</v>
      </c>
      <c r="B446" s="31">
        <v>817</v>
      </c>
      <c r="C446" s="32" t="s">
        <v>4</v>
      </c>
      <c r="D446" s="32"/>
      <c r="E446" s="33"/>
      <c r="F446" s="32"/>
      <c r="G446" s="50">
        <f>G450</f>
        <v>526.9</v>
      </c>
      <c r="H446" s="50">
        <f>H450</f>
        <v>526.9</v>
      </c>
      <c r="I446" s="50">
        <f>I450</f>
        <v>526.9</v>
      </c>
      <c r="J446" s="50">
        <f>J450</f>
        <v>526.9</v>
      </c>
    </row>
    <row r="447" spans="1:10" ht="31.2" hidden="1" x14ac:dyDescent="0.3">
      <c r="A447" s="22" t="s">
        <v>14</v>
      </c>
      <c r="B447" s="31">
        <v>817</v>
      </c>
      <c r="C447" s="32" t="s">
        <v>4</v>
      </c>
      <c r="D447" s="32" t="s">
        <v>13</v>
      </c>
      <c r="E447" s="33"/>
      <c r="F447" s="32"/>
      <c r="G447" s="50">
        <f>G450</f>
        <v>526.9</v>
      </c>
      <c r="H447" s="50">
        <f>H450</f>
        <v>526.9</v>
      </c>
      <c r="I447" s="50">
        <f>I450</f>
        <v>526.9</v>
      </c>
      <c r="J447" s="50">
        <f>J450</f>
        <v>526.9</v>
      </c>
    </row>
    <row r="448" spans="1:10" ht="15.6" hidden="1" x14ac:dyDescent="0.3">
      <c r="A448" s="22" t="s">
        <v>80</v>
      </c>
      <c r="B448" s="31">
        <v>817</v>
      </c>
      <c r="C448" s="32" t="s">
        <v>4</v>
      </c>
      <c r="D448" s="32" t="s">
        <v>13</v>
      </c>
      <c r="E448" s="33" t="s">
        <v>98</v>
      </c>
      <c r="F448" s="32"/>
      <c r="G448" s="50">
        <f>G450</f>
        <v>526.9</v>
      </c>
      <c r="H448" s="50">
        <f>H450</f>
        <v>526.9</v>
      </c>
      <c r="I448" s="50">
        <f>I450</f>
        <v>526.9</v>
      </c>
      <c r="J448" s="50">
        <f>J450</f>
        <v>526.9</v>
      </c>
    </row>
    <row r="449" spans="1:10" ht="15.6" hidden="1" x14ac:dyDescent="0.3">
      <c r="A449" s="22" t="s">
        <v>10</v>
      </c>
      <c r="B449" s="31">
        <v>817</v>
      </c>
      <c r="C449" s="32" t="s">
        <v>4</v>
      </c>
      <c r="D449" s="32" t="s">
        <v>13</v>
      </c>
      <c r="E449" s="33" t="s">
        <v>100</v>
      </c>
      <c r="F449" s="32"/>
      <c r="G449" s="50">
        <f>G450</f>
        <v>526.9</v>
      </c>
      <c r="H449" s="50">
        <f>H450</f>
        <v>526.9</v>
      </c>
      <c r="I449" s="50">
        <f>I450</f>
        <v>526.9</v>
      </c>
      <c r="J449" s="50">
        <f>J450</f>
        <v>526.9</v>
      </c>
    </row>
    <row r="450" spans="1:10" ht="62.4" hidden="1" x14ac:dyDescent="0.3">
      <c r="A450" s="22" t="s">
        <v>42</v>
      </c>
      <c r="B450" s="31">
        <v>817</v>
      </c>
      <c r="C450" s="32" t="s">
        <v>4</v>
      </c>
      <c r="D450" s="32" t="s">
        <v>13</v>
      </c>
      <c r="E450" s="33" t="s">
        <v>100</v>
      </c>
      <c r="F450" s="32">
        <v>100</v>
      </c>
      <c r="G450" s="50">
        <v>526.9</v>
      </c>
      <c r="H450" s="50">
        <v>526.9</v>
      </c>
      <c r="I450" s="50">
        <f>G450</f>
        <v>526.9</v>
      </c>
      <c r="J450" s="50">
        <f>H450</f>
        <v>526.9</v>
      </c>
    </row>
    <row r="451" spans="1:10" ht="15.6" hidden="1" x14ac:dyDescent="0.3">
      <c r="A451" s="22" t="s">
        <v>169</v>
      </c>
      <c r="B451" s="31">
        <v>817</v>
      </c>
      <c r="C451" s="32" t="s">
        <v>21</v>
      </c>
      <c r="D451" s="32"/>
      <c r="E451" s="33"/>
      <c r="F451" s="32"/>
      <c r="G451" s="50">
        <f t="shared" ref="G451:J454" si="68">G452</f>
        <v>54034.7</v>
      </c>
      <c r="H451" s="50">
        <f t="shared" si="68"/>
        <v>54102.1</v>
      </c>
      <c r="I451" s="50">
        <f t="shared" si="68"/>
        <v>52683.8</v>
      </c>
      <c r="J451" s="50">
        <f t="shared" si="68"/>
        <v>51397</v>
      </c>
    </row>
    <row r="452" spans="1:10" ht="15.6" hidden="1" x14ac:dyDescent="0.3">
      <c r="A452" s="22" t="s">
        <v>31</v>
      </c>
      <c r="B452" s="31">
        <v>817</v>
      </c>
      <c r="C452" s="32" t="s">
        <v>21</v>
      </c>
      <c r="D452" s="33" t="s">
        <v>9</v>
      </c>
      <c r="E452" s="33"/>
      <c r="F452" s="32"/>
      <c r="G452" s="50">
        <f t="shared" si="68"/>
        <v>54034.7</v>
      </c>
      <c r="H452" s="50">
        <f t="shared" si="68"/>
        <v>54102.1</v>
      </c>
      <c r="I452" s="50">
        <f t="shared" si="68"/>
        <v>52683.8</v>
      </c>
      <c r="J452" s="50">
        <f t="shared" si="68"/>
        <v>51397</v>
      </c>
    </row>
    <row r="453" spans="1:10" ht="31.2" hidden="1" x14ac:dyDescent="0.3">
      <c r="A453" s="22" t="s">
        <v>393</v>
      </c>
      <c r="B453" s="31">
        <v>817</v>
      </c>
      <c r="C453" s="32" t="s">
        <v>21</v>
      </c>
      <c r="D453" s="33" t="s">
        <v>9</v>
      </c>
      <c r="E453" s="33" t="s">
        <v>146</v>
      </c>
      <c r="F453" s="32"/>
      <c r="G453" s="50">
        <f t="shared" si="68"/>
        <v>54034.7</v>
      </c>
      <c r="H453" s="50">
        <f t="shared" si="68"/>
        <v>54102.1</v>
      </c>
      <c r="I453" s="50">
        <f t="shared" si="68"/>
        <v>52683.8</v>
      </c>
      <c r="J453" s="50">
        <f t="shared" si="68"/>
        <v>51397</v>
      </c>
    </row>
    <row r="454" spans="1:10" ht="15.6" hidden="1" x14ac:dyDescent="0.3">
      <c r="A454" s="22" t="s">
        <v>358</v>
      </c>
      <c r="B454" s="55">
        <v>817</v>
      </c>
      <c r="C454" s="32" t="s">
        <v>21</v>
      </c>
      <c r="D454" s="33" t="s">
        <v>9</v>
      </c>
      <c r="E454" s="33" t="s">
        <v>359</v>
      </c>
      <c r="F454" s="32"/>
      <c r="G454" s="50">
        <f t="shared" si="68"/>
        <v>54034.7</v>
      </c>
      <c r="H454" s="50">
        <f t="shared" si="68"/>
        <v>54102.1</v>
      </c>
      <c r="I454" s="50">
        <f t="shared" si="68"/>
        <v>52683.8</v>
      </c>
      <c r="J454" s="50">
        <f t="shared" si="68"/>
        <v>51397</v>
      </c>
    </row>
    <row r="455" spans="1:10" ht="31.2" hidden="1" x14ac:dyDescent="0.3">
      <c r="A455" s="22" t="s">
        <v>84</v>
      </c>
      <c r="B455" s="31">
        <v>817</v>
      </c>
      <c r="C455" s="32" t="s">
        <v>21</v>
      </c>
      <c r="D455" s="33" t="s">
        <v>9</v>
      </c>
      <c r="E455" s="33" t="s">
        <v>138</v>
      </c>
      <c r="F455" s="32"/>
      <c r="G455" s="50">
        <f>G457</f>
        <v>54034.7</v>
      </c>
      <c r="H455" s="50">
        <f>H457</f>
        <v>54102.1</v>
      </c>
      <c r="I455" s="50">
        <f>I457</f>
        <v>52683.8</v>
      </c>
      <c r="J455" s="50">
        <f>J457</f>
        <v>51397</v>
      </c>
    </row>
    <row r="456" spans="1:10" ht="46.8" hidden="1" x14ac:dyDescent="0.3">
      <c r="A456" s="22" t="s">
        <v>62</v>
      </c>
      <c r="B456" s="31">
        <v>817</v>
      </c>
      <c r="C456" s="32" t="s">
        <v>21</v>
      </c>
      <c r="D456" s="33" t="s">
        <v>9</v>
      </c>
      <c r="E456" s="33" t="s">
        <v>147</v>
      </c>
      <c r="F456" s="32"/>
      <c r="G456" s="50">
        <f>G457</f>
        <v>54034.7</v>
      </c>
      <c r="H456" s="50">
        <f>H457</f>
        <v>54102.1</v>
      </c>
      <c r="I456" s="50">
        <f>I457</f>
        <v>52683.8</v>
      </c>
      <c r="J456" s="50">
        <f>J457</f>
        <v>51397</v>
      </c>
    </row>
    <row r="457" spans="1:10" ht="31.2" hidden="1" x14ac:dyDescent="0.3">
      <c r="A457" s="22" t="s">
        <v>44</v>
      </c>
      <c r="B457" s="31">
        <v>817</v>
      </c>
      <c r="C457" s="32" t="s">
        <v>21</v>
      </c>
      <c r="D457" s="33" t="s">
        <v>9</v>
      </c>
      <c r="E457" s="33" t="s">
        <v>147</v>
      </c>
      <c r="F457" s="32">
        <v>600</v>
      </c>
      <c r="G457" s="50">
        <v>54034.7</v>
      </c>
      <c r="H457" s="50">
        <v>54102.1</v>
      </c>
      <c r="I457" s="50">
        <f>ROUND(G457*0.975,1)</f>
        <v>52683.8</v>
      </c>
      <c r="J457" s="50">
        <f>ROUND(H457*0.95,1)</f>
        <v>51397</v>
      </c>
    </row>
    <row r="458" spans="1:10" ht="15.6" hidden="1" x14ac:dyDescent="0.3">
      <c r="A458" s="22" t="s">
        <v>163</v>
      </c>
      <c r="B458" s="31">
        <v>817</v>
      </c>
      <c r="C458" s="32" t="s">
        <v>18</v>
      </c>
      <c r="D458" s="32"/>
      <c r="E458" s="33"/>
      <c r="F458" s="32"/>
      <c r="G458" s="50">
        <f>G459+G479+G485</f>
        <v>96452.099999999991</v>
      </c>
      <c r="H458" s="50">
        <f>H459+H479+H485</f>
        <v>96956</v>
      </c>
      <c r="I458" s="50">
        <f>I459+I479+I485</f>
        <v>96447.299999999988</v>
      </c>
      <c r="J458" s="50">
        <f>J459+J479+J485</f>
        <v>96946.4</v>
      </c>
    </row>
    <row r="459" spans="1:10" ht="15.6" hidden="1" x14ac:dyDescent="0.3">
      <c r="A459" s="22" t="s">
        <v>19</v>
      </c>
      <c r="B459" s="31">
        <v>817</v>
      </c>
      <c r="C459" s="32" t="s">
        <v>18</v>
      </c>
      <c r="D459" s="32" t="s">
        <v>4</v>
      </c>
      <c r="E459" s="33"/>
      <c r="F459" s="32"/>
      <c r="G459" s="50">
        <f>G460+G464+G475</f>
        <v>84698.4</v>
      </c>
      <c r="H459" s="50">
        <f>H460+H464+H475</f>
        <v>85124.3</v>
      </c>
      <c r="I459" s="50">
        <f>I460+I464+I475</f>
        <v>84693.599999999991</v>
      </c>
      <c r="J459" s="50">
        <f>J460+J464+J475</f>
        <v>85114.7</v>
      </c>
    </row>
    <row r="460" spans="1:10" ht="31.2" hidden="1" x14ac:dyDescent="0.3">
      <c r="A460" s="22" t="s">
        <v>379</v>
      </c>
      <c r="B460" s="55">
        <v>817</v>
      </c>
      <c r="C460" s="32" t="s">
        <v>18</v>
      </c>
      <c r="D460" s="32" t="s">
        <v>4</v>
      </c>
      <c r="E460" s="33" t="s">
        <v>292</v>
      </c>
      <c r="F460" s="32"/>
      <c r="G460" s="50">
        <f>G461</f>
        <v>96</v>
      </c>
      <c r="H460" s="50">
        <f t="shared" ref="H460:J462" si="69">H461</f>
        <v>96</v>
      </c>
      <c r="I460" s="50">
        <f t="shared" si="69"/>
        <v>96</v>
      </c>
      <c r="J460" s="50">
        <f t="shared" si="69"/>
        <v>96</v>
      </c>
    </row>
    <row r="461" spans="1:10" ht="31.2" hidden="1" x14ac:dyDescent="0.3">
      <c r="A461" s="80" t="s">
        <v>296</v>
      </c>
      <c r="B461" s="55">
        <v>817</v>
      </c>
      <c r="C461" s="32" t="s">
        <v>18</v>
      </c>
      <c r="D461" s="32" t="s">
        <v>4</v>
      </c>
      <c r="E461" s="33" t="s">
        <v>293</v>
      </c>
      <c r="F461" s="32"/>
      <c r="G461" s="50">
        <f>G462</f>
        <v>96</v>
      </c>
      <c r="H461" s="50">
        <f t="shared" si="69"/>
        <v>96</v>
      </c>
      <c r="I461" s="50">
        <f t="shared" si="69"/>
        <v>96</v>
      </c>
      <c r="J461" s="50">
        <f t="shared" si="69"/>
        <v>96</v>
      </c>
    </row>
    <row r="462" spans="1:10" ht="15.6" hidden="1" x14ac:dyDescent="0.3">
      <c r="A462" s="77" t="s">
        <v>297</v>
      </c>
      <c r="B462" s="55">
        <v>817</v>
      </c>
      <c r="C462" s="32" t="s">
        <v>18</v>
      </c>
      <c r="D462" s="32" t="s">
        <v>4</v>
      </c>
      <c r="E462" s="33" t="s">
        <v>294</v>
      </c>
      <c r="F462" s="32"/>
      <c r="G462" s="50">
        <f>G463</f>
        <v>96</v>
      </c>
      <c r="H462" s="50">
        <f t="shared" si="69"/>
        <v>96</v>
      </c>
      <c r="I462" s="50">
        <f t="shared" si="69"/>
        <v>96</v>
      </c>
      <c r="J462" s="50">
        <f t="shared" si="69"/>
        <v>96</v>
      </c>
    </row>
    <row r="463" spans="1:10" ht="31.2" hidden="1" x14ac:dyDescent="0.3">
      <c r="A463" s="22" t="s">
        <v>44</v>
      </c>
      <c r="B463" s="55">
        <v>817</v>
      </c>
      <c r="C463" s="32" t="s">
        <v>18</v>
      </c>
      <c r="D463" s="32" t="s">
        <v>4</v>
      </c>
      <c r="E463" s="33" t="s">
        <v>294</v>
      </c>
      <c r="F463" s="32">
        <v>600</v>
      </c>
      <c r="G463" s="50">
        <f>86+10</f>
        <v>96</v>
      </c>
      <c r="H463" s="50">
        <f>86+10</f>
        <v>96</v>
      </c>
      <c r="I463" s="50">
        <f>G463</f>
        <v>96</v>
      </c>
      <c r="J463" s="50">
        <f>H463</f>
        <v>96</v>
      </c>
    </row>
    <row r="464" spans="1:10" ht="31.2" hidden="1" x14ac:dyDescent="0.3">
      <c r="A464" s="22" t="s">
        <v>199</v>
      </c>
      <c r="B464" s="31">
        <v>817</v>
      </c>
      <c r="C464" s="32" t="s">
        <v>18</v>
      </c>
      <c r="D464" s="32" t="s">
        <v>4</v>
      </c>
      <c r="E464" s="33" t="s">
        <v>122</v>
      </c>
      <c r="F464" s="32"/>
      <c r="G464" s="50">
        <f>G465+G471</f>
        <v>84410.4</v>
      </c>
      <c r="H464" s="50">
        <f>H465+H471</f>
        <v>84836.3</v>
      </c>
      <c r="I464" s="50">
        <f>I465+I471</f>
        <v>84410.4</v>
      </c>
      <c r="J464" s="50">
        <f>J465+J471</f>
        <v>84836.3</v>
      </c>
    </row>
    <row r="465" spans="1:10" ht="15.6" hidden="1" x14ac:dyDescent="0.3">
      <c r="A465" s="82" t="s">
        <v>395</v>
      </c>
      <c r="B465" s="31">
        <v>817</v>
      </c>
      <c r="C465" s="32" t="s">
        <v>18</v>
      </c>
      <c r="D465" s="32" t="s">
        <v>4</v>
      </c>
      <c r="E465" s="33" t="s">
        <v>394</v>
      </c>
      <c r="F465" s="32"/>
      <c r="G465" s="50">
        <f>G466</f>
        <v>24105.9</v>
      </c>
      <c r="H465" s="50">
        <f>H466</f>
        <v>24168.400000000001</v>
      </c>
      <c r="I465" s="50">
        <f>I466</f>
        <v>24105.9</v>
      </c>
      <c r="J465" s="50">
        <f>J466</f>
        <v>24168.400000000001</v>
      </c>
    </row>
    <row r="466" spans="1:10" ht="31.2" hidden="1" x14ac:dyDescent="0.3">
      <c r="A466" s="82" t="s">
        <v>396</v>
      </c>
      <c r="B466" s="31">
        <v>817</v>
      </c>
      <c r="C466" s="32" t="s">
        <v>18</v>
      </c>
      <c r="D466" s="32" t="s">
        <v>4</v>
      </c>
      <c r="E466" s="33" t="s">
        <v>148</v>
      </c>
      <c r="F466" s="32"/>
      <c r="G466" s="50">
        <f>G467+G469</f>
        <v>24105.9</v>
      </c>
      <c r="H466" s="50">
        <f>H467+H469</f>
        <v>24168.400000000001</v>
      </c>
      <c r="I466" s="50">
        <f>I467+I469</f>
        <v>24105.9</v>
      </c>
      <c r="J466" s="50">
        <f>J467+J469</f>
        <v>24168.400000000001</v>
      </c>
    </row>
    <row r="467" spans="1:10" ht="31.2" hidden="1" x14ac:dyDescent="0.3">
      <c r="A467" s="22" t="s">
        <v>63</v>
      </c>
      <c r="B467" s="31">
        <v>817</v>
      </c>
      <c r="C467" s="32" t="s">
        <v>18</v>
      </c>
      <c r="D467" s="32" t="s">
        <v>4</v>
      </c>
      <c r="E467" s="33" t="s">
        <v>149</v>
      </c>
      <c r="F467" s="32"/>
      <c r="G467" s="50">
        <f>G468</f>
        <v>43</v>
      </c>
      <c r="H467" s="50">
        <f>H468</f>
        <v>43</v>
      </c>
      <c r="I467" s="50">
        <f>I468</f>
        <v>43</v>
      </c>
      <c r="J467" s="50">
        <f>J468</f>
        <v>43</v>
      </c>
    </row>
    <row r="468" spans="1:10" ht="31.2" hidden="1" x14ac:dyDescent="0.3">
      <c r="A468" s="22" t="s">
        <v>44</v>
      </c>
      <c r="B468" s="31">
        <v>817</v>
      </c>
      <c r="C468" s="32" t="s">
        <v>18</v>
      </c>
      <c r="D468" s="32" t="s">
        <v>4</v>
      </c>
      <c r="E468" s="33" t="s">
        <v>149</v>
      </c>
      <c r="F468" s="32">
        <v>600</v>
      </c>
      <c r="G468" s="50">
        <v>43</v>
      </c>
      <c r="H468" s="50">
        <v>43</v>
      </c>
      <c r="I468" s="50">
        <f>G468</f>
        <v>43</v>
      </c>
      <c r="J468" s="50">
        <f>H468</f>
        <v>43</v>
      </c>
    </row>
    <row r="469" spans="1:10" ht="15.6" hidden="1" x14ac:dyDescent="0.3">
      <c r="A469" s="22" t="s">
        <v>65</v>
      </c>
      <c r="B469" s="31">
        <v>817</v>
      </c>
      <c r="C469" s="37" t="s">
        <v>18</v>
      </c>
      <c r="D469" s="37" t="s">
        <v>4</v>
      </c>
      <c r="E469" s="37" t="s">
        <v>150</v>
      </c>
      <c r="F469" s="37"/>
      <c r="G469" s="50">
        <f>G470</f>
        <v>24062.9</v>
      </c>
      <c r="H469" s="50">
        <f>H470</f>
        <v>24125.4</v>
      </c>
      <c r="I469" s="50">
        <f>I470</f>
        <v>24062.9</v>
      </c>
      <c r="J469" s="50">
        <f>J470</f>
        <v>24125.4</v>
      </c>
    </row>
    <row r="470" spans="1:10" ht="31.2" hidden="1" x14ac:dyDescent="0.3">
      <c r="A470" s="22" t="s">
        <v>44</v>
      </c>
      <c r="B470" s="31">
        <v>817</v>
      </c>
      <c r="C470" s="37" t="s">
        <v>18</v>
      </c>
      <c r="D470" s="37" t="s">
        <v>4</v>
      </c>
      <c r="E470" s="37" t="s">
        <v>150</v>
      </c>
      <c r="F470" s="32">
        <v>600</v>
      </c>
      <c r="G470" s="50">
        <v>24062.9</v>
      </c>
      <c r="H470" s="50">
        <v>24125.4</v>
      </c>
      <c r="I470" s="50">
        <f>G470</f>
        <v>24062.9</v>
      </c>
      <c r="J470" s="50">
        <f>H470</f>
        <v>24125.4</v>
      </c>
    </row>
    <row r="471" spans="1:10" ht="31.2" hidden="1" x14ac:dyDescent="0.3">
      <c r="A471" s="22" t="s">
        <v>397</v>
      </c>
      <c r="B471" s="55">
        <v>817</v>
      </c>
      <c r="C471" s="37" t="s">
        <v>18</v>
      </c>
      <c r="D471" s="37" t="s">
        <v>4</v>
      </c>
      <c r="E471" s="37" t="s">
        <v>398</v>
      </c>
      <c r="F471" s="32"/>
      <c r="G471" s="50">
        <f>G472</f>
        <v>60304.5</v>
      </c>
      <c r="H471" s="50">
        <f t="shared" ref="H471:J472" si="70">H472</f>
        <v>60667.9</v>
      </c>
      <c r="I471" s="50">
        <f t="shared" si="70"/>
        <v>60304.5</v>
      </c>
      <c r="J471" s="50">
        <f t="shared" si="70"/>
        <v>60667.9</v>
      </c>
    </row>
    <row r="472" spans="1:10" ht="31.2" hidden="1" x14ac:dyDescent="0.3">
      <c r="A472" s="77" t="s">
        <v>399</v>
      </c>
      <c r="B472" s="55">
        <v>817</v>
      </c>
      <c r="C472" s="32" t="s">
        <v>18</v>
      </c>
      <c r="D472" s="32" t="s">
        <v>4</v>
      </c>
      <c r="E472" s="33" t="s">
        <v>151</v>
      </c>
      <c r="F472" s="32"/>
      <c r="G472" s="50">
        <f>G473</f>
        <v>60304.5</v>
      </c>
      <c r="H472" s="50">
        <f t="shared" si="70"/>
        <v>60667.9</v>
      </c>
      <c r="I472" s="50">
        <f t="shared" si="70"/>
        <v>60304.5</v>
      </c>
      <c r="J472" s="50">
        <f>J473</f>
        <v>60667.9</v>
      </c>
    </row>
    <row r="473" spans="1:10" ht="31.2" hidden="1" x14ac:dyDescent="0.3">
      <c r="A473" s="22" t="s">
        <v>64</v>
      </c>
      <c r="B473" s="55">
        <v>817</v>
      </c>
      <c r="C473" s="32" t="s">
        <v>18</v>
      </c>
      <c r="D473" s="32" t="s">
        <v>4</v>
      </c>
      <c r="E473" s="33" t="s">
        <v>152</v>
      </c>
      <c r="F473" s="32"/>
      <c r="G473" s="50">
        <f>G474</f>
        <v>60304.5</v>
      </c>
      <c r="H473" s="50">
        <f>H474</f>
        <v>60667.9</v>
      </c>
      <c r="I473" s="50">
        <f>I474</f>
        <v>60304.5</v>
      </c>
      <c r="J473" s="50">
        <f>J474</f>
        <v>60667.9</v>
      </c>
    </row>
    <row r="474" spans="1:10" ht="31.2" hidden="1" x14ac:dyDescent="0.3">
      <c r="A474" s="22" t="s">
        <v>44</v>
      </c>
      <c r="B474" s="36">
        <v>817</v>
      </c>
      <c r="C474" s="32" t="s">
        <v>18</v>
      </c>
      <c r="D474" s="32" t="s">
        <v>4</v>
      </c>
      <c r="E474" s="33" t="s">
        <v>152</v>
      </c>
      <c r="F474" s="32">
        <v>600</v>
      </c>
      <c r="G474" s="50">
        <v>60304.5</v>
      </c>
      <c r="H474" s="50">
        <v>60667.9</v>
      </c>
      <c r="I474" s="50">
        <f>G474</f>
        <v>60304.5</v>
      </c>
      <c r="J474" s="50">
        <f>H474</f>
        <v>60667.9</v>
      </c>
    </row>
    <row r="475" spans="1:10" ht="31.2" hidden="1" x14ac:dyDescent="0.3">
      <c r="A475" s="22" t="s">
        <v>343</v>
      </c>
      <c r="B475" s="55">
        <v>817</v>
      </c>
      <c r="C475" s="32" t="s">
        <v>18</v>
      </c>
      <c r="D475" s="32" t="s">
        <v>4</v>
      </c>
      <c r="E475" s="33" t="s">
        <v>344</v>
      </c>
      <c r="F475" s="32"/>
      <c r="G475" s="50">
        <f>G476</f>
        <v>192</v>
      </c>
      <c r="H475" s="50">
        <f>H476</f>
        <v>192</v>
      </c>
      <c r="I475" s="50">
        <f>I476</f>
        <v>187.2</v>
      </c>
      <c r="J475" s="50">
        <f>J476</f>
        <v>182.4</v>
      </c>
    </row>
    <row r="476" spans="1:10" ht="31.2" hidden="1" x14ac:dyDescent="0.3">
      <c r="A476" s="80" t="s">
        <v>345</v>
      </c>
      <c r="B476" s="55">
        <v>817</v>
      </c>
      <c r="C476" s="32" t="s">
        <v>18</v>
      </c>
      <c r="D476" s="32" t="s">
        <v>4</v>
      </c>
      <c r="E476" s="33" t="s">
        <v>346</v>
      </c>
      <c r="F476" s="32"/>
      <c r="G476" s="50">
        <f>G477</f>
        <v>192</v>
      </c>
      <c r="H476" s="50">
        <f t="shared" ref="H476:J477" si="71">H477</f>
        <v>192</v>
      </c>
      <c r="I476" s="50">
        <f t="shared" si="71"/>
        <v>187.2</v>
      </c>
      <c r="J476" s="50">
        <f t="shared" si="71"/>
        <v>182.4</v>
      </c>
    </row>
    <row r="477" spans="1:10" ht="15.6" hidden="1" x14ac:dyDescent="0.3">
      <c r="A477" s="80" t="s">
        <v>297</v>
      </c>
      <c r="B477" s="55">
        <v>817</v>
      </c>
      <c r="C477" s="32" t="s">
        <v>18</v>
      </c>
      <c r="D477" s="32" t="s">
        <v>4</v>
      </c>
      <c r="E477" s="33" t="s">
        <v>135</v>
      </c>
      <c r="F477" s="32"/>
      <c r="G477" s="50">
        <f>G478</f>
        <v>192</v>
      </c>
      <c r="H477" s="50">
        <f t="shared" si="71"/>
        <v>192</v>
      </c>
      <c r="I477" s="50">
        <f t="shared" si="71"/>
        <v>187.2</v>
      </c>
      <c r="J477" s="50">
        <f t="shared" si="71"/>
        <v>182.4</v>
      </c>
    </row>
    <row r="478" spans="1:10" ht="31.2" hidden="1" x14ac:dyDescent="0.3">
      <c r="A478" s="22" t="s">
        <v>44</v>
      </c>
      <c r="B478" s="55">
        <v>817</v>
      </c>
      <c r="C478" s="32" t="s">
        <v>18</v>
      </c>
      <c r="D478" s="32" t="s">
        <v>4</v>
      </c>
      <c r="E478" s="33" t="s">
        <v>135</v>
      </c>
      <c r="F478" s="32">
        <v>600</v>
      </c>
      <c r="G478" s="50">
        <f>150+42</f>
        <v>192</v>
      </c>
      <c r="H478" s="50">
        <f>150+42</f>
        <v>192</v>
      </c>
      <c r="I478" s="50">
        <f>ROUND(G478*0.975,1)</f>
        <v>187.2</v>
      </c>
      <c r="J478" s="50">
        <f>ROUND(H478*0.95,1)</f>
        <v>182.4</v>
      </c>
    </row>
    <row r="479" spans="1:10" ht="15.6" hidden="1" x14ac:dyDescent="0.3">
      <c r="A479" s="22" t="s">
        <v>33</v>
      </c>
      <c r="B479" s="31">
        <v>817</v>
      </c>
      <c r="C479" s="32" t="s">
        <v>18</v>
      </c>
      <c r="D479" s="32" t="s">
        <v>6</v>
      </c>
      <c r="E479" s="33"/>
      <c r="F479" s="42"/>
      <c r="G479" s="50">
        <f>G480</f>
        <v>7177.9</v>
      </c>
      <c r="H479" s="50">
        <f t="shared" ref="H479:J483" si="72">H480</f>
        <v>7228.2</v>
      </c>
      <c r="I479" s="50">
        <f t="shared" si="72"/>
        <v>7177.9</v>
      </c>
      <c r="J479" s="50">
        <f t="shared" si="72"/>
        <v>7228.2</v>
      </c>
    </row>
    <row r="480" spans="1:10" ht="31.2" hidden="1" x14ac:dyDescent="0.3">
      <c r="A480" s="22" t="s">
        <v>402</v>
      </c>
      <c r="B480" s="31">
        <v>817</v>
      </c>
      <c r="C480" s="32" t="s">
        <v>18</v>
      </c>
      <c r="D480" s="32" t="s">
        <v>6</v>
      </c>
      <c r="E480" s="33" t="s">
        <v>122</v>
      </c>
      <c r="F480" s="42"/>
      <c r="G480" s="50">
        <f>G481</f>
        <v>7177.9</v>
      </c>
      <c r="H480" s="50">
        <f t="shared" si="72"/>
        <v>7228.2</v>
      </c>
      <c r="I480" s="50">
        <f t="shared" si="72"/>
        <v>7177.9</v>
      </c>
      <c r="J480" s="50">
        <f t="shared" si="72"/>
        <v>7228.2</v>
      </c>
    </row>
    <row r="481" spans="1:11" ht="15.6" hidden="1" x14ac:dyDescent="0.3">
      <c r="A481" s="80" t="s">
        <v>400</v>
      </c>
      <c r="B481" s="55">
        <v>817</v>
      </c>
      <c r="C481" s="32" t="s">
        <v>18</v>
      </c>
      <c r="D481" s="32" t="s">
        <v>6</v>
      </c>
      <c r="E481" s="33" t="s">
        <v>401</v>
      </c>
      <c r="F481" s="42"/>
      <c r="G481" s="50">
        <f>G482</f>
        <v>7177.9</v>
      </c>
      <c r="H481" s="50">
        <f t="shared" si="72"/>
        <v>7228.2</v>
      </c>
      <c r="I481" s="50">
        <f t="shared" si="72"/>
        <v>7177.9</v>
      </c>
      <c r="J481" s="50">
        <f t="shared" si="72"/>
        <v>7228.2</v>
      </c>
    </row>
    <row r="482" spans="1:11" ht="31.2" hidden="1" x14ac:dyDescent="0.3">
      <c r="A482" s="22" t="s">
        <v>66</v>
      </c>
      <c r="B482" s="31">
        <v>817</v>
      </c>
      <c r="C482" s="32" t="s">
        <v>18</v>
      </c>
      <c r="D482" s="32" t="s">
        <v>6</v>
      </c>
      <c r="E482" s="33" t="s">
        <v>153</v>
      </c>
      <c r="F482" s="42"/>
      <c r="G482" s="50">
        <f>G483</f>
        <v>7177.9</v>
      </c>
      <c r="H482" s="50">
        <f t="shared" si="72"/>
        <v>7228.2</v>
      </c>
      <c r="I482" s="50">
        <f t="shared" si="72"/>
        <v>7177.9</v>
      </c>
      <c r="J482" s="50">
        <f t="shared" si="72"/>
        <v>7228.2</v>
      </c>
    </row>
    <row r="483" spans="1:11" ht="15.6" hidden="1" x14ac:dyDescent="0.3">
      <c r="A483" s="22" t="s">
        <v>67</v>
      </c>
      <c r="B483" s="31">
        <v>817</v>
      </c>
      <c r="C483" s="32" t="s">
        <v>18</v>
      </c>
      <c r="D483" s="32" t="s">
        <v>6</v>
      </c>
      <c r="E483" s="33" t="s">
        <v>154</v>
      </c>
      <c r="F483" s="32"/>
      <c r="G483" s="50">
        <f>G484</f>
        <v>7177.9</v>
      </c>
      <c r="H483" s="50">
        <f t="shared" si="72"/>
        <v>7228.2</v>
      </c>
      <c r="I483" s="50">
        <f t="shared" si="72"/>
        <v>7177.9</v>
      </c>
      <c r="J483" s="50">
        <f t="shared" si="72"/>
        <v>7228.2</v>
      </c>
    </row>
    <row r="484" spans="1:11" ht="31.2" hidden="1" x14ac:dyDescent="0.3">
      <c r="A484" s="22" t="s">
        <v>44</v>
      </c>
      <c r="B484" s="31">
        <v>817</v>
      </c>
      <c r="C484" s="32" t="s">
        <v>18</v>
      </c>
      <c r="D484" s="32" t="s">
        <v>6</v>
      </c>
      <c r="E484" s="33" t="s">
        <v>154</v>
      </c>
      <c r="F484" s="32">
        <v>600</v>
      </c>
      <c r="G484" s="50">
        <v>7177.9</v>
      </c>
      <c r="H484" s="50">
        <v>7228.2</v>
      </c>
      <c r="I484" s="50">
        <f>G484</f>
        <v>7177.9</v>
      </c>
      <c r="J484" s="50">
        <f>H484</f>
        <v>7228.2</v>
      </c>
    </row>
    <row r="485" spans="1:11" ht="15.6" hidden="1" x14ac:dyDescent="0.3">
      <c r="A485" s="22" t="s">
        <v>227</v>
      </c>
      <c r="B485" s="31">
        <v>817</v>
      </c>
      <c r="C485" s="32" t="s">
        <v>18</v>
      </c>
      <c r="D485" s="33" t="s">
        <v>13</v>
      </c>
      <c r="E485" s="33"/>
      <c r="F485" s="32"/>
      <c r="G485" s="50">
        <f>G486</f>
        <v>4575.7999999999993</v>
      </c>
      <c r="H485" s="50">
        <f>H486</f>
        <v>4603.5</v>
      </c>
      <c r="I485" s="50">
        <f>I486</f>
        <v>4575.7999999999993</v>
      </c>
      <c r="J485" s="50">
        <f>J486</f>
        <v>4603.5</v>
      </c>
    </row>
    <row r="486" spans="1:11" ht="31.2" hidden="1" x14ac:dyDescent="0.3">
      <c r="A486" s="22" t="s">
        <v>403</v>
      </c>
      <c r="B486" s="55">
        <v>817</v>
      </c>
      <c r="C486" s="32" t="s">
        <v>18</v>
      </c>
      <c r="D486" s="33" t="s">
        <v>13</v>
      </c>
      <c r="E486" s="33" t="s">
        <v>122</v>
      </c>
      <c r="F486" s="32"/>
      <c r="G486" s="50">
        <f>G487</f>
        <v>4575.7999999999993</v>
      </c>
      <c r="H486" s="50">
        <f t="shared" ref="H486:J487" si="73">H487</f>
        <v>4603.5</v>
      </c>
      <c r="I486" s="50">
        <f t="shared" si="73"/>
        <v>4575.7999999999993</v>
      </c>
      <c r="J486" s="50">
        <f t="shared" si="73"/>
        <v>4603.5</v>
      </c>
    </row>
    <row r="487" spans="1:11" ht="31.2" hidden="1" x14ac:dyDescent="0.3">
      <c r="A487" s="82" t="s">
        <v>397</v>
      </c>
      <c r="B487" s="55">
        <v>817</v>
      </c>
      <c r="C487" s="32" t="s">
        <v>18</v>
      </c>
      <c r="D487" s="33" t="s">
        <v>13</v>
      </c>
      <c r="E487" s="33" t="s">
        <v>398</v>
      </c>
      <c r="F487" s="32"/>
      <c r="G487" s="50">
        <f>G488</f>
        <v>4575.7999999999993</v>
      </c>
      <c r="H487" s="50">
        <f t="shared" si="73"/>
        <v>4603.5</v>
      </c>
      <c r="I487" s="50">
        <f t="shared" si="73"/>
        <v>4575.7999999999993</v>
      </c>
      <c r="J487" s="50">
        <f t="shared" si="73"/>
        <v>4603.5</v>
      </c>
    </row>
    <row r="488" spans="1:11" ht="31.2" hidden="1" x14ac:dyDescent="0.3">
      <c r="A488" s="77" t="s">
        <v>399</v>
      </c>
      <c r="B488" s="55">
        <v>817</v>
      </c>
      <c r="C488" s="32" t="s">
        <v>18</v>
      </c>
      <c r="D488" s="33" t="s">
        <v>13</v>
      </c>
      <c r="E488" s="33" t="s">
        <v>151</v>
      </c>
      <c r="F488" s="32"/>
      <c r="G488" s="50">
        <f>G489+G490+G491</f>
        <v>4575.7999999999993</v>
      </c>
      <c r="H488" s="50">
        <f>H489+H490+H491</f>
        <v>4603.5</v>
      </c>
      <c r="I488" s="50">
        <f>I489+I490+I491</f>
        <v>4575.7999999999993</v>
      </c>
      <c r="J488" s="50">
        <f>J489+J490+J491</f>
        <v>4603.5</v>
      </c>
    </row>
    <row r="489" spans="1:11" ht="62.4" hidden="1" x14ac:dyDescent="0.3">
      <c r="A489" s="22" t="s">
        <v>42</v>
      </c>
      <c r="B489" s="31">
        <v>817</v>
      </c>
      <c r="C489" s="32" t="s">
        <v>18</v>
      </c>
      <c r="D489" s="33" t="s">
        <v>13</v>
      </c>
      <c r="E489" s="33" t="s">
        <v>152</v>
      </c>
      <c r="F489" s="32">
        <v>100</v>
      </c>
      <c r="G489" s="50">
        <v>2436.1999999999998</v>
      </c>
      <c r="H489" s="50">
        <v>2436.1999999999998</v>
      </c>
      <c r="I489" s="50">
        <f>G489</f>
        <v>2436.1999999999998</v>
      </c>
      <c r="J489" s="50">
        <f>H489</f>
        <v>2436.1999999999998</v>
      </c>
      <c r="K489" s="19"/>
    </row>
    <row r="490" spans="1:11" ht="31.2" hidden="1" x14ac:dyDescent="0.3">
      <c r="A490" s="23" t="s">
        <v>91</v>
      </c>
      <c r="B490" s="31">
        <v>817</v>
      </c>
      <c r="C490" s="32" t="s">
        <v>18</v>
      </c>
      <c r="D490" s="33" t="s">
        <v>13</v>
      </c>
      <c r="E490" s="33" t="s">
        <v>152</v>
      </c>
      <c r="F490" s="32">
        <v>200</v>
      </c>
      <c r="G490" s="50">
        <v>1939.6</v>
      </c>
      <c r="H490" s="50">
        <v>1967.3</v>
      </c>
      <c r="I490" s="50">
        <f>G490</f>
        <v>1939.6</v>
      </c>
      <c r="J490" s="50">
        <f>H490</f>
        <v>1967.3</v>
      </c>
      <c r="K490" s="19"/>
    </row>
    <row r="491" spans="1:11" ht="15.6" hidden="1" x14ac:dyDescent="0.3">
      <c r="A491" s="22" t="s">
        <v>43</v>
      </c>
      <c r="B491" s="31">
        <v>817</v>
      </c>
      <c r="C491" s="32" t="s">
        <v>18</v>
      </c>
      <c r="D491" s="33" t="s">
        <v>13</v>
      </c>
      <c r="E491" s="33" t="s">
        <v>152</v>
      </c>
      <c r="F491" s="32">
        <v>800</v>
      </c>
      <c r="G491" s="50">
        <v>200</v>
      </c>
      <c r="H491" s="50">
        <v>200</v>
      </c>
      <c r="I491" s="50">
        <f>G491</f>
        <v>200</v>
      </c>
      <c r="J491" s="50">
        <f>I491</f>
        <v>200</v>
      </c>
      <c r="K491" s="19"/>
    </row>
    <row r="492" spans="1:11" ht="15.6" hidden="1" x14ac:dyDescent="0.3">
      <c r="A492" s="22" t="s">
        <v>177</v>
      </c>
      <c r="B492" s="31">
        <v>817</v>
      </c>
      <c r="C492" s="32">
        <v>12</v>
      </c>
      <c r="D492" s="32"/>
      <c r="E492" s="33"/>
      <c r="F492" s="42"/>
      <c r="G492" s="50">
        <f>G493</f>
        <v>1000</v>
      </c>
      <c r="H492" s="50">
        <f t="shared" ref="H492:J493" si="74">H493</f>
        <v>1000</v>
      </c>
      <c r="I492" s="50">
        <f t="shared" si="74"/>
        <v>975</v>
      </c>
      <c r="J492" s="50">
        <f t="shared" si="74"/>
        <v>950</v>
      </c>
    </row>
    <row r="493" spans="1:11" ht="15.6" hidden="1" x14ac:dyDescent="0.3">
      <c r="A493" s="22" t="s">
        <v>51</v>
      </c>
      <c r="B493" s="31">
        <v>817</v>
      </c>
      <c r="C493" s="32">
        <v>12</v>
      </c>
      <c r="D493" s="33" t="s">
        <v>4</v>
      </c>
      <c r="F493" s="42"/>
      <c r="G493" s="50">
        <f>G494</f>
        <v>1000</v>
      </c>
      <c r="H493" s="50">
        <f t="shared" si="74"/>
        <v>1000</v>
      </c>
      <c r="I493" s="50">
        <f t="shared" si="74"/>
        <v>975</v>
      </c>
      <c r="J493" s="50">
        <f t="shared" si="74"/>
        <v>950</v>
      </c>
    </row>
    <row r="494" spans="1:11" ht="15.6" hidden="1" x14ac:dyDescent="0.3">
      <c r="A494" s="22" t="s">
        <v>80</v>
      </c>
      <c r="B494" s="31">
        <v>817</v>
      </c>
      <c r="C494" s="32">
        <v>12</v>
      </c>
      <c r="D494" s="33" t="s">
        <v>4</v>
      </c>
      <c r="E494" s="33" t="s">
        <v>98</v>
      </c>
      <c r="F494" s="42"/>
      <c r="G494" s="50">
        <f>G495</f>
        <v>1000</v>
      </c>
      <c r="H494" s="50">
        <f t="shared" ref="H494:J495" si="75">H495</f>
        <v>1000</v>
      </c>
      <c r="I494" s="50">
        <f t="shared" si="75"/>
        <v>975</v>
      </c>
      <c r="J494" s="50">
        <f t="shared" si="75"/>
        <v>950</v>
      </c>
    </row>
    <row r="495" spans="1:11" ht="15.6" hidden="1" x14ac:dyDescent="0.3">
      <c r="A495" s="22" t="s">
        <v>52</v>
      </c>
      <c r="B495" s="31">
        <v>817</v>
      </c>
      <c r="C495" s="32">
        <v>12</v>
      </c>
      <c r="D495" s="33" t="s">
        <v>4</v>
      </c>
      <c r="E495" s="33" t="s">
        <v>404</v>
      </c>
      <c r="F495" s="32"/>
      <c r="G495" s="50">
        <f>G496</f>
        <v>1000</v>
      </c>
      <c r="H495" s="50">
        <f t="shared" si="75"/>
        <v>1000</v>
      </c>
      <c r="I495" s="50">
        <f t="shared" si="75"/>
        <v>975</v>
      </c>
      <c r="J495" s="50">
        <f t="shared" si="75"/>
        <v>950</v>
      </c>
    </row>
    <row r="496" spans="1:11" ht="31.2" hidden="1" x14ac:dyDescent="0.3">
      <c r="A496" s="22" t="s">
        <v>44</v>
      </c>
      <c r="B496" s="31">
        <v>817</v>
      </c>
      <c r="C496" s="32">
        <v>12</v>
      </c>
      <c r="D496" s="33" t="s">
        <v>4</v>
      </c>
      <c r="E496" s="33" t="s">
        <v>404</v>
      </c>
      <c r="F496" s="32">
        <v>600</v>
      </c>
      <c r="G496" s="50">
        <v>1000</v>
      </c>
      <c r="H496" s="50">
        <v>1000</v>
      </c>
      <c r="I496" s="50">
        <f>ROUND(G496*0.975,1)</f>
        <v>975</v>
      </c>
      <c r="J496" s="50">
        <f>ROUND(H496*0.95,1)</f>
        <v>950</v>
      </c>
    </row>
    <row r="497" spans="1:10" ht="31.2" hidden="1" x14ac:dyDescent="0.3">
      <c r="A497" s="53" t="s">
        <v>178</v>
      </c>
      <c r="B497" s="29">
        <v>820</v>
      </c>
      <c r="C497" s="30"/>
      <c r="D497" s="43"/>
      <c r="E497" s="43"/>
      <c r="F497" s="43"/>
      <c r="G497" s="49">
        <f>G498</f>
        <v>5543.8</v>
      </c>
      <c r="H497" s="49">
        <f t="shared" ref="H497:J499" si="76">H498</f>
        <v>5555.8</v>
      </c>
      <c r="I497" s="49">
        <f t="shared" si="76"/>
        <v>5543.8</v>
      </c>
      <c r="J497" s="49">
        <f t="shared" si="76"/>
        <v>5555.8</v>
      </c>
    </row>
    <row r="498" spans="1:10" ht="15.6" hidden="1" x14ac:dyDescent="0.3">
      <c r="A498" s="22" t="s">
        <v>161</v>
      </c>
      <c r="B498" s="31">
        <v>820</v>
      </c>
      <c r="C498" s="32" t="s">
        <v>17</v>
      </c>
      <c r="D498" s="33"/>
      <c r="E498" s="33"/>
      <c r="F498" s="32"/>
      <c r="G498" s="50">
        <f>G499</f>
        <v>5543.8</v>
      </c>
      <c r="H498" s="50">
        <f t="shared" si="76"/>
        <v>5555.8</v>
      </c>
      <c r="I498" s="50">
        <f t="shared" si="76"/>
        <v>5543.8</v>
      </c>
      <c r="J498" s="50">
        <f t="shared" si="76"/>
        <v>5555.8</v>
      </c>
    </row>
    <row r="499" spans="1:10" ht="31.2" hidden="1" x14ac:dyDescent="0.3">
      <c r="A499" s="22" t="s">
        <v>41</v>
      </c>
      <c r="B499" s="31">
        <v>820</v>
      </c>
      <c r="C499" s="33" t="s">
        <v>17</v>
      </c>
      <c r="D499" s="33" t="s">
        <v>17</v>
      </c>
      <c r="E499" s="33"/>
      <c r="F499" s="30"/>
      <c r="G499" s="50">
        <f>G500</f>
        <v>5543.8</v>
      </c>
      <c r="H499" s="50">
        <f t="shared" si="76"/>
        <v>5555.8</v>
      </c>
      <c r="I499" s="50">
        <f t="shared" si="76"/>
        <v>5543.8</v>
      </c>
      <c r="J499" s="50">
        <f t="shared" si="76"/>
        <v>5555.8</v>
      </c>
    </row>
    <row r="500" spans="1:10" ht="15.6" hidden="1" x14ac:dyDescent="0.3">
      <c r="A500" s="22" t="s">
        <v>80</v>
      </c>
      <c r="B500" s="31">
        <v>820</v>
      </c>
      <c r="C500" s="33" t="s">
        <v>17</v>
      </c>
      <c r="D500" s="33" t="s">
        <v>17</v>
      </c>
      <c r="E500" s="33" t="s">
        <v>98</v>
      </c>
      <c r="F500" s="30"/>
      <c r="G500" s="50">
        <f>G501</f>
        <v>5543.8</v>
      </c>
      <c r="H500" s="50">
        <f t="shared" ref="H500:J501" si="77">H501</f>
        <v>5555.8</v>
      </c>
      <c r="I500" s="50">
        <f t="shared" si="77"/>
        <v>5543.8</v>
      </c>
      <c r="J500" s="50">
        <f t="shared" si="77"/>
        <v>5555.8</v>
      </c>
    </row>
    <row r="501" spans="1:10" ht="15.6" hidden="1" x14ac:dyDescent="0.3">
      <c r="A501" s="22" t="s">
        <v>77</v>
      </c>
      <c r="B501" s="31">
        <v>820</v>
      </c>
      <c r="C501" s="32" t="s">
        <v>17</v>
      </c>
      <c r="D501" s="33" t="s">
        <v>17</v>
      </c>
      <c r="E501" s="33" t="s">
        <v>155</v>
      </c>
      <c r="F501" s="33"/>
      <c r="G501" s="50">
        <f>G502</f>
        <v>5543.8</v>
      </c>
      <c r="H501" s="50">
        <f t="shared" si="77"/>
        <v>5555.8</v>
      </c>
      <c r="I501" s="50">
        <f t="shared" si="77"/>
        <v>5543.8</v>
      </c>
      <c r="J501" s="50">
        <f t="shared" si="77"/>
        <v>5555.8</v>
      </c>
    </row>
    <row r="502" spans="1:10" ht="31.2" hidden="1" x14ac:dyDescent="0.3">
      <c r="A502" s="23" t="s">
        <v>91</v>
      </c>
      <c r="B502" s="31">
        <v>820</v>
      </c>
      <c r="C502" s="32" t="s">
        <v>17</v>
      </c>
      <c r="D502" s="33" t="s">
        <v>17</v>
      </c>
      <c r="E502" s="33" t="s">
        <v>155</v>
      </c>
      <c r="F502" s="33" t="s">
        <v>70</v>
      </c>
      <c r="G502" s="50">
        <v>5543.8</v>
      </c>
      <c r="H502" s="50">
        <v>5555.8</v>
      </c>
      <c r="I502" s="50">
        <f>G502</f>
        <v>5543.8</v>
      </c>
      <c r="J502" s="50">
        <f>H502</f>
        <v>5555.8</v>
      </c>
    </row>
    <row r="503" spans="1:10" s="5" customFormat="1" ht="16.8" x14ac:dyDescent="0.3">
      <c r="A503" s="28" t="s">
        <v>34</v>
      </c>
      <c r="B503" s="46"/>
      <c r="C503" s="47"/>
      <c r="D503" s="47"/>
      <c r="E503" s="48"/>
      <c r="F503" s="47"/>
      <c r="G503" s="66">
        <f>G11+G37+G53+G205+G220+G266+G383+G438+G445+G497+G199</f>
        <v>2203094.7668999997</v>
      </c>
      <c r="H503" s="66">
        <f>H11+H37+H53+H205+H220+H266+H383+H438+H445+H497+H199</f>
        <v>2020337.3</v>
      </c>
      <c r="I503" s="87">
        <f>I11+I37+I53+I205+I220+I266+I383+I438+I445+I497+I199</f>
        <v>2172115.4668999994</v>
      </c>
      <c r="J503" s="87">
        <f>J11+J37+J53+J205+J220+J266+J383+J438+J445+J497+J199</f>
        <v>1957603.9000000004</v>
      </c>
    </row>
    <row r="504" spans="1:10" x14ac:dyDescent="0.25">
      <c r="A504" s="19"/>
      <c r="B504" s="20"/>
      <c r="C504" s="21"/>
      <c r="D504" s="21"/>
      <c r="E504" s="21"/>
      <c r="F504" s="21"/>
      <c r="G504" s="72"/>
      <c r="H504" s="72"/>
      <c r="I504" s="70"/>
      <c r="J504" s="70"/>
    </row>
    <row r="505" spans="1:10" hidden="1" x14ac:dyDescent="0.25">
      <c r="C505" s="7"/>
      <c r="D505" s="7"/>
      <c r="E505" s="7"/>
      <c r="F505" s="7"/>
      <c r="G505" s="73">
        <v>1723542.15</v>
      </c>
      <c r="H505" s="74">
        <v>1734047.51</v>
      </c>
      <c r="I505" s="70"/>
      <c r="J505" s="70"/>
    </row>
    <row r="506" spans="1:10" hidden="1" x14ac:dyDescent="0.25">
      <c r="C506" s="7"/>
      <c r="D506" s="7"/>
      <c r="E506" s="7"/>
      <c r="F506" s="7"/>
      <c r="G506" s="75"/>
      <c r="H506" s="75"/>
      <c r="I506" s="70"/>
      <c r="J506" s="70"/>
    </row>
    <row r="507" spans="1:10" hidden="1" x14ac:dyDescent="0.25">
      <c r="C507" s="7"/>
      <c r="D507" s="7"/>
      <c r="E507" s="7"/>
      <c r="F507" s="7"/>
      <c r="G507" s="75">
        <f>G503-G505</f>
        <v>479552.61689999979</v>
      </c>
      <c r="H507" s="75">
        <f>H503-H505</f>
        <v>286289.79000000004</v>
      </c>
      <c r="I507" s="70"/>
      <c r="J507" s="70"/>
    </row>
    <row r="508" spans="1:10" hidden="1" x14ac:dyDescent="0.25">
      <c r="C508" s="7"/>
      <c r="D508" s="7"/>
      <c r="E508" s="7"/>
      <c r="F508" s="7"/>
      <c r="G508" s="75"/>
      <c r="H508" s="75"/>
    </row>
    <row r="509" spans="1:10" hidden="1" x14ac:dyDescent="0.25">
      <c r="C509" s="7"/>
      <c r="D509" s="7"/>
      <c r="E509" s="7"/>
      <c r="F509" s="7"/>
      <c r="G509" s="75"/>
      <c r="H509" s="72"/>
      <c r="I509" s="71"/>
      <c r="J509" s="71"/>
    </row>
    <row r="510" spans="1:10" hidden="1" x14ac:dyDescent="0.25">
      <c r="C510" s="7"/>
      <c r="D510" s="7"/>
      <c r="E510" s="7"/>
      <c r="F510" s="7"/>
      <c r="G510" s="75"/>
      <c r="H510" s="72"/>
      <c r="I510" s="71"/>
      <c r="J510" s="71"/>
    </row>
    <row r="511" spans="1:10" hidden="1" x14ac:dyDescent="0.25">
      <c r="C511" s="7"/>
      <c r="D511" s="7"/>
      <c r="E511" s="7"/>
      <c r="F511" s="7"/>
      <c r="G511" s="75"/>
      <c r="H511" s="72"/>
      <c r="I511" s="71"/>
      <c r="J511" s="71"/>
    </row>
    <row r="512" spans="1:10" hidden="1" x14ac:dyDescent="0.25">
      <c r="G512" s="75"/>
      <c r="H512" s="75"/>
      <c r="I512" s="71"/>
      <c r="J512" s="71"/>
    </row>
    <row r="513" spans="7:11" hidden="1" x14ac:dyDescent="0.25">
      <c r="G513" s="75"/>
      <c r="H513" s="75"/>
      <c r="I513" s="70"/>
      <c r="J513" s="70"/>
    </row>
    <row r="514" spans="7:11" hidden="1" x14ac:dyDescent="0.25">
      <c r="G514" s="75"/>
      <c r="H514" s="72"/>
      <c r="I514" s="71"/>
      <c r="J514" s="71"/>
    </row>
    <row r="515" spans="7:11" hidden="1" x14ac:dyDescent="0.25">
      <c r="G515" s="75"/>
      <c r="H515" s="75"/>
      <c r="I515" s="70"/>
      <c r="J515" s="70"/>
    </row>
    <row r="516" spans="7:11" x14ac:dyDescent="0.25">
      <c r="G516" s="72">
        <v>2011926.4</v>
      </c>
      <c r="H516" s="85">
        <v>1955531.3</v>
      </c>
      <c r="I516" s="72"/>
      <c r="J516" s="72"/>
    </row>
    <row r="517" spans="7:11" ht="16.8" x14ac:dyDescent="0.3">
      <c r="G517" s="66">
        <f>G503-G516</f>
        <v>191168.36689999979</v>
      </c>
      <c r="H517" s="66">
        <f>H503-H516</f>
        <v>64806</v>
      </c>
      <c r="I517" s="66"/>
      <c r="J517" s="66"/>
    </row>
    <row r="518" spans="7:11" x14ac:dyDescent="0.25">
      <c r="G518" s="11"/>
      <c r="H518" s="11"/>
      <c r="I518" s="11"/>
      <c r="J518" s="11"/>
    </row>
    <row r="519" spans="7:11" x14ac:dyDescent="0.25">
      <c r="G519" s="11">
        <f>G503-I503</f>
        <v>30979.300000000279</v>
      </c>
      <c r="H519" s="11"/>
      <c r="I519" s="11"/>
      <c r="J519" s="11"/>
    </row>
    <row r="520" spans="7:11" x14ac:dyDescent="0.25">
      <c r="G520" s="11"/>
      <c r="H520" s="11"/>
      <c r="I520" s="11"/>
      <c r="J520" s="11"/>
    </row>
    <row r="521" spans="7:11" x14ac:dyDescent="0.25">
      <c r="G521" s="11"/>
      <c r="H521" s="11"/>
      <c r="I521" s="11"/>
      <c r="J521" s="11"/>
    </row>
    <row r="522" spans="7:11" x14ac:dyDescent="0.25">
      <c r="G522" s="11"/>
      <c r="H522" s="11"/>
      <c r="I522" s="11"/>
      <c r="J522" s="11"/>
    </row>
    <row r="523" spans="7:11" x14ac:dyDescent="0.25">
      <c r="G523" s="11"/>
      <c r="H523" s="11"/>
      <c r="I523" s="11"/>
      <c r="J523" s="11"/>
      <c r="K523" s="11"/>
    </row>
    <row r="524" spans="7:11" x14ac:dyDescent="0.25">
      <c r="G524" s="11"/>
      <c r="H524" s="11"/>
      <c r="I524" s="11"/>
      <c r="J524" s="11"/>
    </row>
    <row r="525" spans="7:11" x14ac:dyDescent="0.25">
      <c r="G525" s="11"/>
      <c r="H525" s="11"/>
      <c r="I525" s="11"/>
      <c r="J525" s="11"/>
    </row>
    <row r="526" spans="7:11" x14ac:dyDescent="0.25">
      <c r="G526" s="11"/>
      <c r="H526" s="11"/>
      <c r="I526" s="11"/>
      <c r="J526" s="11"/>
    </row>
    <row r="527" spans="7:11" x14ac:dyDescent="0.25">
      <c r="H527" s="11"/>
    </row>
    <row r="528" spans="7:11" x14ac:dyDescent="0.25">
      <c r="G528" s="11"/>
      <c r="H528" s="11"/>
      <c r="I528" s="11"/>
    </row>
    <row r="529" spans="7:10" x14ac:dyDescent="0.25">
      <c r="H529" s="11"/>
    </row>
    <row r="530" spans="7:10" x14ac:dyDescent="0.25">
      <c r="G530" s="11"/>
      <c r="H530" s="11"/>
      <c r="I530" s="11"/>
      <c r="J530" s="11"/>
    </row>
    <row r="531" spans="7:10" x14ac:dyDescent="0.25">
      <c r="G531" s="11"/>
      <c r="H531" s="11"/>
      <c r="I531" s="11"/>
    </row>
    <row r="532" spans="7:10" x14ac:dyDescent="0.25">
      <c r="G532" s="11"/>
      <c r="H532" s="11"/>
      <c r="I532" s="11"/>
      <c r="J532" s="11"/>
    </row>
    <row r="534" spans="7:10" x14ac:dyDescent="0.25">
      <c r="G534" s="11"/>
    </row>
  </sheetData>
  <mergeCells count="11">
    <mergeCell ref="E9:E10"/>
    <mergeCell ref="G9:H9"/>
    <mergeCell ref="A9:A10"/>
    <mergeCell ref="B9:B10"/>
    <mergeCell ref="C9:C10"/>
    <mergeCell ref="A4:J4"/>
    <mergeCell ref="A5:J5"/>
    <mergeCell ref="A6:J6"/>
    <mergeCell ref="D9:D10"/>
    <mergeCell ref="I9:J9"/>
    <mergeCell ref="F9:F10"/>
  </mergeCells>
  <phoneticPr fontId="20" type="noConversion"/>
  <printOptions horizontalCentered="1"/>
  <pageMargins left="0.39370078740157483" right="0" top="0.39370078740157483" bottom="0.39370078740157483" header="0.15748031496062992" footer="0.19685039370078741"/>
  <pageSetup paperSize="9" scale="77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2022-2023 </vt:lpstr>
      <vt:lpstr>'Приложение 5 2022-2023 '!Заголовки_для_печати</vt:lpstr>
      <vt:lpstr>'Приложение 5 2022-2023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Программист</cp:lastModifiedBy>
  <cp:lastPrinted>2021-03-02T12:26:42Z</cp:lastPrinted>
  <dcterms:created xsi:type="dcterms:W3CDTF">2011-03-31T11:44:44Z</dcterms:created>
  <dcterms:modified xsi:type="dcterms:W3CDTF">2021-03-26T10:47:45Z</dcterms:modified>
</cp:coreProperties>
</file>